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表紙" sheetId="1" r:id="rId1"/>
    <sheet name="目次" sheetId="2" r:id="rId2"/>
    <sheet name="都市計画区域図" sheetId="3" r:id="rId3"/>
    <sheet name="留意事項" sheetId="4" r:id="rId4"/>
    <sheet name="1都市計画区域一覧表・区域内面積" sheetId="5" r:id="rId5"/>
    <sheet name="2都市計画区域内人口" sheetId="6" r:id="rId6"/>
    <sheet name="3各市町の都市計画決定状況" sheetId="7" r:id="rId7"/>
    <sheet name="4-1基礎調査・都市基本" sheetId="8" r:id="rId8"/>
    <sheet name="4-2策定状況" sheetId="9" r:id="rId9"/>
    <sheet name="4-3緑の基本計画" sheetId="10" r:id="rId10"/>
    <sheet name="4-4街路交通調査一覧表" sheetId="11" r:id="rId11"/>
    <sheet name="4-5流域別下水道整備総合計画調査" sheetId="12" r:id="rId12"/>
    <sheet name="5市街化区域面積(1)" sheetId="13" r:id="rId13"/>
    <sheet name="5市街化区域面積(2)" sheetId="14" r:id="rId14"/>
    <sheet name="5市街化区域面積(3)" sheetId="15" r:id="rId15"/>
    <sheet name="5市街化区域面積(4)" sheetId="16" r:id="rId16"/>
    <sheet name="5市街化区域面積(5)" sheetId="17" r:id="rId17"/>
    <sheet name="6-1用途用積建ぺい" sheetId="18" r:id="rId18"/>
    <sheet name="6-1用途地域一覧" sheetId="19" r:id="rId19"/>
    <sheet name="6-2特別用途、6-3高度地区" sheetId="20" r:id="rId20"/>
    <sheet name="6-4 高度利用地区、6-5特定街区" sheetId="21" r:id="rId21"/>
    <sheet name="6-6 防火準防火地区、6-7景観地区" sheetId="22" r:id="rId22"/>
    <sheet name="6-8風致地区" sheetId="23" r:id="rId23"/>
    <sheet name="6-9駐車場整備地区～6-13都市再生特別地区" sheetId="24" r:id="rId24"/>
    <sheet name="7準都市計画" sheetId="25" r:id="rId25"/>
    <sheet name="8都市再開発方針" sheetId="26" r:id="rId26"/>
    <sheet name="9促進区域" sheetId="27" r:id="rId27"/>
  </sheets>
  <definedNames>
    <definedName name="_xlnm.Print_Area" localSheetId="4">'1都市計画区域一覧表・区域内面積'!$A$1:$N$60</definedName>
    <definedName name="_xlnm.Print_Area" localSheetId="5">'2都市計画区域内人口'!$A$1:$I$57</definedName>
    <definedName name="_xlnm.Print_Area" localSheetId="6">'3各市町の都市計画決定状況'!$A$1:$AN$61</definedName>
    <definedName name="_xlnm.Print_Area" localSheetId="7">'4-1基礎調査・都市基本'!$A$1:$AO$49</definedName>
    <definedName name="_xlnm.Print_Area" localSheetId="9">'4-3緑の基本計画'!$A$1:$V$64</definedName>
    <definedName name="_xlnm.Print_Area" localSheetId="18">'6-1用途地域一覧'!$A$1:$R$55</definedName>
    <definedName name="_xlnm.Print_Area" localSheetId="19">'6-2特別用途、6-3高度地区'!$A:$K</definedName>
    <definedName name="_xlnm.Print_Area" localSheetId="20">'6-4 高度利用地区、6-5特定街区'!$A:$I</definedName>
    <definedName name="_xlnm.Print_Area" localSheetId="21">'6-6 防火準防火地区、6-7景観地区'!$A:$I</definedName>
    <definedName name="_xlnm.Print_Area" localSheetId="22">'6-8風致地区'!$A:$L</definedName>
    <definedName name="_xlnm.Print_Area" localSheetId="23">'6-9駐車場整備地区～6-13都市再生特別地区'!$A$1:$O$47</definedName>
    <definedName name="_xlnm.Print_Area" localSheetId="1">'目次'!$A$1:$I$125</definedName>
    <definedName name="_xlnm.Print_Titles" localSheetId="4">'1都市計画区域一覧表・区域内面積'!$1:$4</definedName>
    <definedName name="_xlnm.Print_Titles" localSheetId="5">'2都市計画区域内人口'!$1:$4</definedName>
    <definedName name="_xlnm.Print_Titles" localSheetId="6">'3各市町の都市計画決定状況'!$1:$3</definedName>
    <definedName name="_xlnm.Print_Titles" localSheetId="7">'4-1基礎調査・都市基本'!$2:$5</definedName>
    <definedName name="_xlnm.Print_Titles" localSheetId="9">'4-3緑の基本計画'!$1:$4</definedName>
    <definedName name="_xlnm.Print_Titles" localSheetId="10">'4-4街路交通調査一覧表'!$1:$3</definedName>
    <definedName name="_xlnm.Print_Titles" localSheetId="18">'6-1用途地域一覧'!$2:$5</definedName>
    <definedName name="_xlnm.Print_Titles" localSheetId="17">'6-1用途用積建ぺい'!$A:$B</definedName>
    <definedName name="_xlnm.Print_Titles" localSheetId="22">'6-8風致地区'!$1:$4</definedName>
  </definedNames>
  <calcPr fullCalcOnLoad="1"/>
</workbook>
</file>

<file path=xl/sharedStrings.xml><?xml version="1.0" encoding="utf-8"?>
<sst xmlns="http://schemas.openxmlformats.org/spreadsheetml/2006/main" count="4347" uniqueCount="1474">
  <si>
    <t>宇佐美地区、伊東地区、吉田地区</t>
  </si>
  <si>
    <t>最高限度</t>
  </si>
  <si>
    <t>全域</t>
  </si>
  <si>
    <t>市告 50</t>
  </si>
  <si>
    <t>御東原循環線沿線地区</t>
  </si>
  <si>
    <t>東駿河湾広域</t>
  </si>
  <si>
    <t>沼津市高島本町、庄栄町の各一部</t>
  </si>
  <si>
    <t>最低限度</t>
  </si>
  <si>
    <t>沼津市常盤町三丁目の一部</t>
  </si>
  <si>
    <t xml:space="preserve"> 市告  10</t>
  </si>
  <si>
    <t>清水市八坂北１丁目外</t>
  </si>
  <si>
    <t xml:space="preserve"> 市告  32</t>
  </si>
  <si>
    <t>岡部町岡部、内谷、三輪</t>
  </si>
  <si>
    <t xml:space="preserve"> 町告  43</t>
  </si>
  <si>
    <t>掛川市葛ヶ丘・大多郎、青葉台、つくしの、城北</t>
  </si>
  <si>
    <t xml:space="preserve"> 市告  54</t>
  </si>
  <si>
    <t>佐藤地区</t>
  </si>
  <si>
    <t xml:space="preserve"> 市告 269</t>
  </si>
  <si>
    <t>６－２　　特別用途地区</t>
  </si>
  <si>
    <t xml:space="preserve"> 市告  101</t>
  </si>
  <si>
    <t xml:space="preserve"> 市告  176</t>
  </si>
  <si>
    <t xml:space="preserve"> 町告  51</t>
  </si>
  <si>
    <t xml:space="preserve"> 市告  13</t>
  </si>
  <si>
    <t xml:space="preserve"> 市告  503</t>
  </si>
  <si>
    <t>６－３　　高度地区</t>
  </si>
  <si>
    <t xml:space="preserve"> 市告  92</t>
  </si>
  <si>
    <t>最高限度</t>
  </si>
  <si>
    <t xml:space="preserve"> 市告 143</t>
  </si>
  <si>
    <t xml:space="preserve"> 市告  64</t>
  </si>
  <si>
    <t>中高層住居専用地域</t>
  </si>
  <si>
    <t xml:space="preserve"> 市告 119</t>
  </si>
  <si>
    <t xml:space="preserve"> 市告 126</t>
  </si>
  <si>
    <t>中高層住居専用地域</t>
  </si>
  <si>
    <t>駅前第一</t>
  </si>
  <si>
    <t xml:space="preserve"> 59.10. 3</t>
  </si>
  <si>
    <t xml:space="preserve"> 市告 140</t>
  </si>
  <si>
    <t>上土町・通横町地区</t>
  </si>
  <si>
    <t xml:space="preserve"> 59. 7. 7</t>
  </si>
  <si>
    <t xml:space="preserve"> 市告  56</t>
  </si>
  <si>
    <t>大手町地区</t>
  </si>
  <si>
    <t>富士駅前地区</t>
  </si>
  <si>
    <t xml:space="preserve"> 51.10. 4</t>
  </si>
  <si>
    <t xml:space="preserve"> 市告  72</t>
  </si>
  <si>
    <t>中町地区</t>
  </si>
  <si>
    <t xml:space="preserve"> 51. 4. 8</t>
  </si>
  <si>
    <t xml:space="preserve"> 市告  39</t>
  </si>
  <si>
    <t>伝馬町地区</t>
  </si>
  <si>
    <t xml:space="preserve"> 55. 8. 2</t>
  </si>
  <si>
    <t xml:space="preserve"> 市告  64</t>
  </si>
  <si>
    <t>駅南口第一地区</t>
  </si>
  <si>
    <t xml:space="preserve"> 市告 103</t>
  </si>
  <si>
    <t>駅南口第二地区</t>
  </si>
  <si>
    <t xml:space="preserve"> 市告 19</t>
  </si>
  <si>
    <t>御幸町伝馬町第一地区</t>
  </si>
  <si>
    <t xml:space="preserve"> 市告  21</t>
  </si>
  <si>
    <t>御幸町第一地区</t>
  </si>
  <si>
    <t>日の出A地区</t>
  </si>
  <si>
    <t xml:space="preserve"> 市告 163</t>
  </si>
  <si>
    <t>港町第二地区</t>
  </si>
  <si>
    <t>静岡駅前紺屋町地区</t>
  </si>
  <si>
    <t>清水駅西第一地区</t>
  </si>
  <si>
    <t xml:space="preserve"> 市告　58</t>
  </si>
  <si>
    <t>本町５丁目地区</t>
  </si>
  <si>
    <t xml:space="preserve"> 61. 9.30</t>
  </si>
  <si>
    <t xml:space="preserve"> 市告 220</t>
  </si>
  <si>
    <t>本通り三丁目地区</t>
  </si>
  <si>
    <t>本通り五丁目地区</t>
  </si>
  <si>
    <t>掛川連雀地区Ａブロック</t>
  </si>
  <si>
    <t>掛川駅前東街区</t>
  </si>
  <si>
    <t>磐田駅北３７街区</t>
  </si>
  <si>
    <t>浜松駅東街区</t>
  </si>
  <si>
    <t xml:space="preserve"> 市告  49</t>
  </si>
  <si>
    <t xml:space="preserve"> 62. 7.28</t>
  </si>
  <si>
    <t xml:space="preserve"> 市告 170</t>
  </si>
  <si>
    <t xml:space="preserve"> 市告 203</t>
  </si>
  <si>
    <t xml:space="preserve"> 市告 270</t>
  </si>
  <si>
    <t>浜松中央地区</t>
  </si>
  <si>
    <t xml:space="preserve"> 市告 272</t>
  </si>
  <si>
    <t>旭・板屋地区</t>
  </si>
  <si>
    <t>浜松中央西地区</t>
  </si>
  <si>
    <t xml:space="preserve"> 市告 449</t>
  </si>
  <si>
    <t>浜松東第一    ７街区</t>
  </si>
  <si>
    <t>浜北駅前地区</t>
  </si>
  <si>
    <t xml:space="preserve"> 市告 122</t>
  </si>
  <si>
    <t xml:space="preserve">  ６－５　　特定街区</t>
  </si>
  <si>
    <t>名称</t>
  </si>
  <si>
    <t>位　 置</t>
  </si>
  <si>
    <t>追手町</t>
  </si>
  <si>
    <t>静岡市葵区追手町</t>
  </si>
  <si>
    <t>市告　　86</t>
  </si>
  <si>
    <t>高松</t>
  </si>
  <si>
    <t>静岡市葵区高松</t>
  </si>
  <si>
    <t>建告　2985</t>
  </si>
  <si>
    <t>合計</t>
  </si>
  <si>
    <t>６－４　　高度利用地区</t>
  </si>
  <si>
    <t xml:space="preserve"> 市告  23</t>
  </si>
  <si>
    <t>静岡市</t>
  </si>
  <si>
    <t xml:space="preserve"> 市告 124</t>
  </si>
  <si>
    <t xml:space="preserve"> 市告 259</t>
  </si>
  <si>
    <t xml:space="preserve"> 市告 137</t>
  </si>
  <si>
    <t>51.12.27</t>
  </si>
  <si>
    <t xml:space="preserve"> 市告  76</t>
  </si>
  <si>
    <t>掛川市</t>
  </si>
  <si>
    <t xml:space="preserve"> 市告  44</t>
  </si>
  <si>
    <t xml:space="preserve"> 市告  16</t>
  </si>
  <si>
    <t>浜松市</t>
  </si>
  <si>
    <t>松菱通りＣブロック</t>
  </si>
  <si>
    <t>浜松田町</t>
  </si>
  <si>
    <t>松菱通りＡ－１ブロック</t>
  </si>
  <si>
    <t xml:space="preserve"> 市告 370</t>
  </si>
  <si>
    <t>浜松東第一    ６街区</t>
  </si>
  <si>
    <t>浜松東第一  １４街区</t>
  </si>
  <si>
    <t>浜松東第一  ２３街区</t>
  </si>
  <si>
    <t>浜松東第一  ２５街区</t>
  </si>
  <si>
    <t xml:space="preserve"> 市告 321</t>
  </si>
  <si>
    <t>浜松東第一  １３街区</t>
  </si>
  <si>
    <t xml:space="preserve"> 市告 374</t>
  </si>
  <si>
    <t xml:space="preserve"> 市告 508</t>
  </si>
  <si>
    <t>浜松東第一    １街区</t>
  </si>
  <si>
    <t xml:space="preserve"> 市告 341</t>
  </si>
  <si>
    <t>43.10.7</t>
  </si>
  <si>
    <t>決定面積  (ha)</t>
  </si>
  <si>
    <t>最終決定</t>
  </si>
  <si>
    <t>防火地域</t>
  </si>
  <si>
    <t>準防火地域</t>
  </si>
  <si>
    <t xml:space="preserve"> 市告  1</t>
  </si>
  <si>
    <t xml:space="preserve"> 建告1973</t>
  </si>
  <si>
    <t xml:space="preserve"> 市告  27</t>
  </si>
  <si>
    <t xml:space="preserve"> 町告  66</t>
  </si>
  <si>
    <t xml:space="preserve"> 町告  71</t>
  </si>
  <si>
    <t xml:space="preserve"> 市告 107</t>
  </si>
  <si>
    <t xml:space="preserve"> 町告  3</t>
  </si>
  <si>
    <t xml:space="preserve"> 町告  5</t>
  </si>
  <si>
    <t xml:space="preserve"> 建告1176</t>
  </si>
  <si>
    <t xml:space="preserve"> 建告3786</t>
  </si>
  <si>
    <t xml:space="preserve"> 市告  33</t>
  </si>
  <si>
    <t xml:space="preserve"> 市告  83</t>
  </si>
  <si>
    <t xml:space="preserve"> 市告 155</t>
  </si>
  <si>
    <t xml:space="preserve"> 建告2996</t>
  </si>
  <si>
    <t xml:space="preserve"> 町告  50</t>
  </si>
  <si>
    <t xml:space="preserve"> 市告  55</t>
  </si>
  <si>
    <t xml:space="preserve"> 町告   2</t>
  </si>
  <si>
    <t xml:space="preserve"> 建告 354</t>
  </si>
  <si>
    <t xml:space="preserve"> 市告  77</t>
  </si>
  <si>
    <t>西浜名広域</t>
  </si>
  <si>
    <t xml:space="preserve"> 市告  79</t>
  </si>
  <si>
    <t>６－７　景観地区</t>
  </si>
  <si>
    <t>都市名</t>
  </si>
  <si>
    <t>面積 (ha)</t>
  </si>
  <si>
    <t>沼津市アーケード街美観地区</t>
  </si>
  <si>
    <t>建告 496</t>
  </si>
  <si>
    <t>熱海市</t>
  </si>
  <si>
    <t>東海岸町景観地区</t>
  </si>
  <si>
    <t>市告　102</t>
  </si>
  <si>
    <t>６－６　防火・準防火地域</t>
  </si>
  <si>
    <t xml:space="preserve"> 市告   9</t>
  </si>
  <si>
    <t xml:space="preserve"> 市告  9</t>
  </si>
  <si>
    <t xml:space="preserve"> 市告  24</t>
  </si>
  <si>
    <t xml:space="preserve"> 市告  151</t>
  </si>
  <si>
    <t xml:space="preserve"> 市告  14</t>
  </si>
  <si>
    <t xml:space="preserve"> 市告  60</t>
  </si>
  <si>
    <t xml:space="preserve"> 市告  15</t>
  </si>
  <si>
    <t>浜松市</t>
  </si>
  <si>
    <t xml:space="preserve"> 市告 271</t>
  </si>
  <si>
    <t>名称</t>
  </si>
  <si>
    <t>当初決定</t>
  </si>
  <si>
    <t>熱海地区</t>
  </si>
  <si>
    <t>伊豆山地区</t>
  </si>
  <si>
    <t xml:space="preserve"> 県告1006</t>
  </si>
  <si>
    <t>泉地区</t>
  </si>
  <si>
    <t>上多賀地区</t>
  </si>
  <si>
    <t>下多賀地区</t>
  </si>
  <si>
    <t>網代地区</t>
  </si>
  <si>
    <t>弥靭山地区</t>
  </si>
  <si>
    <t xml:space="preserve"> 県告8679</t>
  </si>
  <si>
    <t>香貫山地区</t>
  </si>
  <si>
    <t xml:space="preserve"> 県告 207</t>
  </si>
  <si>
    <t>徳倉山地区</t>
  </si>
  <si>
    <t xml:space="preserve"> 建告 723</t>
  </si>
  <si>
    <t>桃郷地区</t>
  </si>
  <si>
    <t>牛臥地区</t>
  </si>
  <si>
    <t>千本地区</t>
  </si>
  <si>
    <t>浅間大社地区</t>
  </si>
  <si>
    <t xml:space="preserve"> 県告 330</t>
  </si>
  <si>
    <t>舞々木地区</t>
  </si>
  <si>
    <t>山本高原地区</t>
  </si>
  <si>
    <t>明星山地区</t>
  </si>
  <si>
    <t>富士川地区</t>
  </si>
  <si>
    <t>黒山地区</t>
  </si>
  <si>
    <t>白尾山地区</t>
  </si>
  <si>
    <t>西ノ山地区</t>
  </si>
  <si>
    <t>横砂山地区</t>
  </si>
  <si>
    <t>三保久能海岸地区</t>
  </si>
  <si>
    <t>有度山地区</t>
  </si>
  <si>
    <t xml:space="preserve"> 県告 938</t>
  </si>
  <si>
    <t>清見寺地区</t>
  </si>
  <si>
    <t>城内地区</t>
  </si>
  <si>
    <t xml:space="preserve"> 県告 936</t>
  </si>
  <si>
    <t>賎機山地区</t>
  </si>
  <si>
    <t>谷津山地区</t>
  </si>
  <si>
    <t xml:space="preserve"> 県告 619</t>
  </si>
  <si>
    <t xml:space="preserve"> 県告 129</t>
  </si>
  <si>
    <t>大浜久能海岸地区</t>
  </si>
  <si>
    <t>向敷地・丸子地区</t>
  </si>
  <si>
    <t>大崩地区</t>
  </si>
  <si>
    <t>曳馬野地区</t>
  </si>
  <si>
    <t xml:space="preserve"> 県告 937</t>
  </si>
  <si>
    <t>佐鳴湖地区</t>
  </si>
  <si>
    <t>和合富塚地区</t>
  </si>
  <si>
    <t>海岸地区</t>
  </si>
  <si>
    <t>新弁天島地区</t>
  </si>
  <si>
    <t xml:space="preserve"> 県告 941</t>
  </si>
  <si>
    <t>吹上地区</t>
  </si>
  <si>
    <t>浜表地区</t>
  </si>
  <si>
    <t>浜名川地区</t>
  </si>
  <si>
    <t xml:space="preserve"> 建告1706</t>
  </si>
  <si>
    <t>新居浜地区</t>
  </si>
  <si>
    <t>松山地区</t>
  </si>
  <si>
    <t>天神山地区</t>
  </si>
  <si>
    <t>西山地区</t>
  </si>
  <si>
    <t>新弁天地区</t>
  </si>
  <si>
    <t>新居弁天地区</t>
  </si>
  <si>
    <t>県合計</t>
  </si>
  <si>
    <t>　　　　６－８　　風致地区</t>
  </si>
  <si>
    <t>地区別種別面積 (ha)</t>
  </si>
  <si>
    <t xml:space="preserve"> 県告20</t>
  </si>
  <si>
    <t xml:space="preserve"> 県告 935</t>
  </si>
  <si>
    <t xml:space="preserve"> 県告 935</t>
  </si>
  <si>
    <t xml:space="preserve"> 県告 212－5</t>
  </si>
  <si>
    <t>県告212-6</t>
  </si>
  <si>
    <t>浜松市</t>
  </si>
  <si>
    <t xml:space="preserve"> 県告1030</t>
  </si>
  <si>
    <t xml:space="preserve"> 県告 3240</t>
  </si>
  <si>
    <t>６－９　　駐車場整備地区</t>
  </si>
  <si>
    <t>市告 205</t>
  </si>
  <si>
    <t>市告 198</t>
  </si>
  <si>
    <t>市告  59</t>
  </si>
  <si>
    <t>当初決定
年月日</t>
  </si>
  <si>
    <t>最終決定
年月日</t>
  </si>
  <si>
    <t>商港区</t>
  </si>
  <si>
    <t>工業
港区</t>
  </si>
  <si>
    <t>漁港区</t>
  </si>
  <si>
    <t>保安
港区</t>
  </si>
  <si>
    <t>特殊物
産港区</t>
  </si>
  <si>
    <t>修景厚
生港区</t>
  </si>
  <si>
    <t>マリーナ
港区</t>
  </si>
  <si>
    <t>分区指定なし</t>
  </si>
  <si>
    <t>区域名</t>
  </si>
  <si>
    <t>市告  51</t>
  </si>
  <si>
    <t>市告 143</t>
  </si>
  <si>
    <t>市告 67</t>
  </si>
  <si>
    <t>沼津</t>
  </si>
  <si>
    <t>田子の浦</t>
  </si>
  <si>
    <t>県告 713</t>
  </si>
  <si>
    <t>清水</t>
  </si>
  <si>
    <t>市告４７２</t>
  </si>
  <si>
    <t>大井川</t>
  </si>
  <si>
    <t>町告 7</t>
  </si>
  <si>
    <t>榛原</t>
  </si>
  <si>
    <t>相良</t>
  </si>
  <si>
    <t>御前崎</t>
  </si>
  <si>
    <t>浜名</t>
  </si>
  <si>
    <t>建告 3165</t>
  </si>
  <si>
    <t>町告   4</t>
  </si>
  <si>
    <t>６－１１　　特別緑地保全地区</t>
  </si>
  <si>
    <t>区分</t>
  </si>
  <si>
    <t>面積(ha)</t>
  </si>
  <si>
    <t>告示番号</t>
  </si>
  <si>
    <t>富塚椎ノ木谷特別緑地保全地区</t>
  </si>
  <si>
    <t>市告387号</t>
  </si>
  <si>
    <t>６－１２　　生産緑地地区</t>
  </si>
  <si>
    <t>市告  556</t>
  </si>
  <si>
    <t>市告  504</t>
  </si>
  <si>
    <t>６－１３　　都市再生特別地区</t>
  </si>
  <si>
    <t>　位置</t>
  </si>
  <si>
    <t>鍛冶町地区</t>
  </si>
  <si>
    <t>市告  73</t>
  </si>
  <si>
    <t>６－１０　　臨港地区</t>
  </si>
  <si>
    <t>分　　区　　内　　訳　　　　　（ｈａ）</t>
  </si>
  <si>
    <t>合計</t>
  </si>
  <si>
    <t>都市計画</t>
  </si>
  <si>
    <t>東駿河湾
広域</t>
  </si>
  <si>
    <t>県告 146</t>
  </si>
  <si>
    <t>県告 929</t>
  </si>
  <si>
    <t>県告 603</t>
  </si>
  <si>
    <t>県告 435</t>
  </si>
  <si>
    <t>西浜名
広域</t>
  </si>
  <si>
    <t>H17.7.20</t>
  </si>
  <si>
    <t>7．準都市計画区域</t>
  </si>
  <si>
    <t>第1種低層住居専用地域</t>
  </si>
  <si>
    <t>第２種低層住居専用地域</t>
  </si>
  <si>
    <t>第1種中高層住居専用地域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</si>
  <si>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</si>
  <si>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</si>
  <si>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</si>
  <si>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</si>
  <si>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</si>
  <si>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</si>
  <si>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</si>
  <si>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</si>
  <si>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</si>
  <si>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</si>
  <si>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榛南</t>
  </si>
  <si>
    <t>町告１２</t>
  </si>
  <si>
    <t>８   都市再開発方針等の策定状況</t>
  </si>
  <si>
    <t xml:space="preserve">  ８－１　　都市再開発方針</t>
  </si>
  <si>
    <t>再開発促進地区</t>
  </si>
  <si>
    <t>県告  541</t>
  </si>
  <si>
    <t>９　　促進区域</t>
  </si>
  <si>
    <t>　　９－１　　市街地再開発促進区域</t>
  </si>
  <si>
    <t>都市計画
区域名</t>
  </si>
  <si>
    <t>都市名</t>
  </si>
  <si>
    <t>名　　　　　称</t>
  </si>
  <si>
    <t>面積</t>
  </si>
  <si>
    <t>決定年月日</t>
  </si>
  <si>
    <t>備　　　　　　　　　　　　考</t>
  </si>
  <si>
    <t>岳南広域</t>
  </si>
  <si>
    <t>富士市</t>
  </si>
  <si>
    <t>駅前地区市街地再開発
促進地区</t>
  </si>
  <si>
    <t>0.4ha</t>
  </si>
  <si>
    <t>S５１.１０.４
市告第71号</t>
  </si>
  <si>
    <t>富士駅前第３地区第１種市街地再開発事業
区域面積　　0.17ha
　　　〃　　　第４地区　　0.18ha</t>
  </si>
  <si>
    <t>静岡</t>
  </si>
  <si>
    <t>静 岡 市</t>
  </si>
  <si>
    <t>伝馬町地区Ｂブロック
第１施行区市街地
再開発促進区域</t>
  </si>
  <si>
    <t>0.5ha</t>
  </si>
  <si>
    <t>S５５.８.２
市告第65号</t>
  </si>
  <si>
    <t>伝馬町第１地区第１種市街地再開発事業
区域面積　　0.5ha</t>
  </si>
  <si>
    <t>静岡駅南口第二地区
市街地再開発促進区域</t>
  </si>
  <si>
    <t>0.7ha</t>
  </si>
  <si>
    <t>H１.１２.２２
市告第104号</t>
  </si>
  <si>
    <t>静岡駅南口第二地区第１種市街地再開発事業
区域面積　　0.7ha</t>
  </si>
  <si>
    <t>　４－４　街路交通調査一覧表</t>
  </si>
  <si>
    <t>都市圏名
（市町村名）</t>
  </si>
  <si>
    <t>調査名</t>
  </si>
  <si>
    <t>調査年度</t>
  </si>
  <si>
    <t>調査主体</t>
  </si>
  <si>
    <t>備考</t>
  </si>
  <si>
    <t>南伊豆
下田
河津
東伊豆
伊東
熱海</t>
  </si>
  <si>
    <t>伊豆東海岸都市圏
（南伊豆町）
（下田市）
（河津町）
（東伊豆町）
（伊東市）
（熱海市）</t>
  </si>
  <si>
    <t>総合都市交通体系調査</t>
  </si>
  <si>
    <t>Ｈ１３～Ｈ１４</t>
  </si>
  <si>
    <t>静岡県</t>
  </si>
  <si>
    <t>都市交通体系
マスタープラン
策定調査</t>
  </si>
  <si>
    <t>東駿河湾都市圏
（沼津市）
（三島市）
（長泉町）
（清水町）</t>
  </si>
  <si>
    <t>街路交通情勢調査
（Ｓ４９）</t>
  </si>
  <si>
    <t>Ｓ４９～Ｓ５０</t>
  </si>
  <si>
    <t>東駿河湾都市圏
都市ＯＤ調査</t>
  </si>
  <si>
    <t>総合都市交通情勢調査　（Ｓ５０）</t>
  </si>
  <si>
    <t>総合都市交通施設
整備計画調査</t>
  </si>
  <si>
    <t>Ｓ６０～Ｓ６１</t>
  </si>
  <si>
    <t>都心地区</t>
  </si>
  <si>
    <t>駐車場整備計画調査</t>
  </si>
  <si>
    <t>Ｈ１～Ｈ２</t>
  </si>
  <si>
    <t>東駿河湾広域
田方広域
御殿場小山広域
裾野</t>
  </si>
  <si>
    <t>東駿河湾都市圏
（沼津市）
（三島市）
（御殿場市）
（裾野市）
（清水町）
（長泉町）
（小山町）
（伊豆長岡町）
（旧修善寺町）
（函南町）
（韮山町）
（大仁町）</t>
  </si>
  <si>
    <t>街路交通情勢調査（Ｈ３）</t>
  </si>
  <si>
    <t>Ｈ３～Ｈ５</t>
  </si>
  <si>
    <t>東駿河湾都市圏Ｐ．Ｔ．調査                     （第１回）</t>
  </si>
  <si>
    <t>総合都市交通体系調査（Ｈ４、Ｈ５）</t>
  </si>
  <si>
    <t>三島市</t>
  </si>
  <si>
    <t>Ｈ１１～Ｈ１２</t>
  </si>
  <si>
    <t>交通需要管理
計画策定調査</t>
  </si>
  <si>
    <t>Ｈ３～Ｈ５東駿河湾都市圏Ｐ．Ｔ．調査策定道路網の見直し調査</t>
  </si>
  <si>
    <t>東駿河湾都市圏
（沼津市）
（三島市）
（御殿場市）
（裾野市）
（伊豆市）
（清水町）
（長泉町）
（小山町）
（伊豆長岡町）
（函南町）
（韮山町）
（大仁町）</t>
  </si>
  <si>
    <t>Ｈ１６～Ｈ１８</t>
  </si>
  <si>
    <t>東駿河湾都市圏Ｐ．Ｔ．調査                  （第２回）</t>
  </si>
  <si>
    <t>岳南都市圏
（富士市）
（富士宮市）</t>
  </si>
  <si>
    <t>街路交通情勢調査
（Ｓ５５）</t>
  </si>
  <si>
    <t>Ｓ５５～Ｓ５７</t>
  </si>
  <si>
    <t>岳南都市圏
都市ＯＤ調査
（第１回）</t>
  </si>
  <si>
    <t>総合都市交通体系調査
（Ｓ５６、Ｓ５７）</t>
  </si>
  <si>
    <t>Ｓ６３～Ｈ１</t>
  </si>
  <si>
    <t>新富士駅</t>
  </si>
  <si>
    <t>街路交通情勢調査（Ｈ２）</t>
  </si>
  <si>
    <t>Ｈ２～Ｈ４</t>
  </si>
  <si>
    <t>岳南都市圏
都市ＯＤ調査
（第２回）</t>
  </si>
  <si>
    <t>総合都市交通体系調査
（Ｈ３、Ｈ４）</t>
  </si>
  <si>
    <t>Ｈ８～Ｈ９</t>
  </si>
  <si>
    <t>駐車場整備計画
調査</t>
  </si>
  <si>
    <t>岳南都市圏
（富士市）
（富士宮市）
（芝川町）</t>
  </si>
  <si>
    <t>都市交通体系
マスタープラン
策定調査</t>
  </si>
  <si>
    <t xml:space="preserve">岳南都市圏Ｐ．Ｔ．調査  （第１回）
</t>
  </si>
  <si>
    <t>静清広域</t>
  </si>
  <si>
    <t>旧静岡市</t>
  </si>
  <si>
    <t>街路高能率化調査</t>
  </si>
  <si>
    <t>Ｓ４３～Ｓ４４</t>
  </si>
  <si>
    <t>国道１号</t>
  </si>
  <si>
    <t>旧静岡市
旧清水市</t>
  </si>
  <si>
    <t>交通量常時観測調査</t>
  </si>
  <si>
    <t>Ｓ４５～</t>
  </si>
  <si>
    <t>整備局</t>
  </si>
  <si>
    <t>静岡２路線</t>
  </si>
  <si>
    <t>Ｓ４５</t>
  </si>
  <si>
    <t>静岡・清水地区
Ｐ．Ｔ．予備調査</t>
  </si>
  <si>
    <t>静清地区都市圏
（旧静岡市）
（旧清水市）</t>
  </si>
  <si>
    <t>街路交通情勢調査
（Ｓ４６）</t>
  </si>
  <si>
    <t>Ｓ４６～Ｓ４９</t>
  </si>
  <si>
    <t>静清地区都市圏
Ｐ．Ｔ．調査
（第１回）</t>
  </si>
  <si>
    <t>総合都市交通体系調査
（Ｓ４７～Ｓ４９）</t>
  </si>
  <si>
    <t>都市モノレール等調査</t>
  </si>
  <si>
    <t>Ｓ４８</t>
  </si>
  <si>
    <t>三保線等</t>
  </si>
  <si>
    <t>沿道環境計画調査</t>
  </si>
  <si>
    <t>Ｓ５２</t>
  </si>
  <si>
    <t>海岸線</t>
  </si>
  <si>
    <t>旧清水市</t>
  </si>
  <si>
    <t>歩行者自転車交通計画
調査</t>
  </si>
  <si>
    <t>Ｓ５９～Ｓ６０</t>
  </si>
  <si>
    <t>歩行者・自転車
ネットワーク</t>
  </si>
  <si>
    <t>静清広域
志太広域</t>
  </si>
  <si>
    <t>静岡中部都市圏
（旧静岡市）
（旧清水市）
（焼津市）
（藤枝市）
（岡部町）
（大井川町）</t>
  </si>
  <si>
    <t>街路交通情勢調査
（Ｓ６３）</t>
  </si>
  <si>
    <t>Ｓ６３～Ｈ２</t>
  </si>
  <si>
    <t>静岡中部都市圏
Ｐ．Ｔ．調査
（第２回）</t>
  </si>
  <si>
    <t>総合都市交通体系調査
（Ｈ１、Ｈ２）</t>
  </si>
  <si>
    <t>静清広域</t>
  </si>
  <si>
    <t>Ｈ３</t>
  </si>
  <si>
    <t>地区交通施設整備計画
調査</t>
  </si>
  <si>
    <t>静岡中部都市圏</t>
  </si>
  <si>
    <t>地域高規格道路調査</t>
  </si>
  <si>
    <t>Ｈ６～Ｈ７、
Ｈ９</t>
  </si>
  <si>
    <r>
      <t xml:space="preserve">下大谷線整備手法
等検討調査
</t>
    </r>
    <r>
      <rPr>
        <sz val="9.5"/>
        <rFont val="ＭＳ Ｐゴシック"/>
        <family val="3"/>
      </rPr>
      <t>（Ｈ６は市単独調査）</t>
    </r>
    <r>
      <rPr>
        <sz val="10"/>
        <rFont val="ＭＳ Ｐゴシック"/>
        <family val="3"/>
      </rPr>
      <t>交差点予備設計</t>
    </r>
  </si>
  <si>
    <t>静清広域
志太広域
島田金谷広域
庵原広域</t>
  </si>
  <si>
    <t>静岡中部都市圏
（旧静岡市）
（旧清水市）
（焼津市）
（藤枝市）
（岡部町）
（大井川町）
（旧島田市）
（旧金谷町）
（富士川町）
（旧蒲原町）
（由比町）</t>
  </si>
  <si>
    <t>街路交通情勢調査
（Ｈ１３）</t>
  </si>
  <si>
    <t>Ｈ１３～Ｈ１５</t>
  </si>
  <si>
    <t>静岡中部都市圏
Ｐ．Ｔ．調査
（第３回）</t>
  </si>
  <si>
    <t>総合都市交通体系調査
（Ｈ１４、Ｈ１５）</t>
  </si>
  <si>
    <t>静岡市                （旧静岡市）                  （旧清水市）</t>
  </si>
  <si>
    <t>総合交通計画策定調査</t>
  </si>
  <si>
    <t>Ｈ１６</t>
  </si>
  <si>
    <t>島田金谷広域
榛南広域
南遠広域</t>
  </si>
  <si>
    <t>島田都市圏
（旧島田市）
（旧御前崎町）
（旧相良町）
（旧榛原町）
（吉田町）
（旧金谷町）</t>
  </si>
  <si>
    <t>島田都市圏
都市ＯＤ調査</t>
  </si>
  <si>
    <t>榛南広域</t>
  </si>
  <si>
    <t>榛南都市圏
（吉田町）
（旧榛原町）
（旧相良町）
（旧御前崎町）</t>
  </si>
  <si>
    <t>Ｈ２～Ｈ４島田都市圏都市ＯＤ調査策定道路網の見直し調査</t>
  </si>
  <si>
    <t>旧掛川市</t>
  </si>
  <si>
    <t>Ｓ５７～Ｓ５８</t>
  </si>
  <si>
    <t>総合交通体系計画</t>
  </si>
  <si>
    <t>路面公共交通計画調査</t>
  </si>
  <si>
    <t>総合交通計画調査
（建設省）と合併して調査</t>
  </si>
  <si>
    <t>東遠広域
(旧小笠南部広域）
南遠広域</t>
  </si>
  <si>
    <t>東遠都市圏
（旧掛川市）
（旧菊川町）
（旧小笠町）
（旧大東町）
（旧大須賀町）
（旧浜岡町）</t>
  </si>
  <si>
    <t>旧西遠広域</t>
  </si>
  <si>
    <t>旧浜松市</t>
  </si>
  <si>
    <t>Ｓ４７～</t>
  </si>
  <si>
    <t>１路線</t>
  </si>
  <si>
    <t>旧浜松市
旧雄踏町</t>
  </si>
  <si>
    <t>Ｓ４６～Ｓ４８</t>
  </si>
  <si>
    <t>浜松都市圏
都市ＯＤ調査</t>
  </si>
  <si>
    <t>総合都市交通体系調査
（Ｓ４７、Ｓ４８）</t>
  </si>
  <si>
    <t>Ｓ４９</t>
  </si>
  <si>
    <t>西遠広域都市圏
（旧浜松市）
（旧浜北市）
（旧雄踏町）
（旧舞阪町）
（旧可美村）</t>
  </si>
  <si>
    <t>街路交通情勢調査（Ｓ５０）</t>
  </si>
  <si>
    <t>Ｓ５０～Ｓ５２</t>
  </si>
  <si>
    <t>西遠広域都市圏
Ｐ．Ｔ．調査
（第１回）</t>
  </si>
  <si>
    <t>総合都市交通体系調査
（Ｓ５１、Ｓ５２）</t>
  </si>
  <si>
    <t>歩行者・自転車
道路網計画</t>
  </si>
  <si>
    <t>避難地、避難路計画
震災ネットワーク</t>
  </si>
  <si>
    <t>Ｓ５６</t>
  </si>
  <si>
    <t>都心住区</t>
  </si>
  <si>
    <t>Ｓ５８～Ｓ５９</t>
  </si>
  <si>
    <t>旧西遠広域
磐南広域
西浜名広域
旧奥浜名広域
旧三ケ日
旧天竜</t>
  </si>
  <si>
    <t>西遠都市圏
（旧浜松市）
（旧浜北市）
（旧雄踏町）
（旧舞阪町）
（旧可美村）
（旧磐田市）
（旧福田町）
（旧竜洋町）
（旧豊田町）
（旧豊岡村）
（湖西市）
（新居町）
（旧細江町）
（旧引佐町）
（旧三ケ日町）
（旧天竜市）</t>
  </si>
  <si>
    <t>街路交通情勢調査
（Ｓ６０）</t>
  </si>
  <si>
    <t>Ｓ６０～Ｓ６２</t>
  </si>
  <si>
    <t>西遠都市圏
Ｐ．Ｔ．調査
（第２回）</t>
  </si>
  <si>
    <t>総合都市交通体系調査
（Ｓ６１、Ｓ６２）</t>
  </si>
  <si>
    <t>旧西遠広域
磐南広域
西浜名広域
旧奥浜名広域
旧三ケ日
旧天竜
中遠広域</t>
  </si>
  <si>
    <t>西遠都市圏
（旧浜松市）
（旧浜北市）
（旧雄踏町）
（旧舞阪町）
（旧磐田市）
（旧福田町）
（旧竜洋町）
（旧豊田町）
（旧豊岡村）
（湖西市）
（新居町）
（旧細江町）
（旧引佐町）
（旧三ケ日町）
（旧天竜市）
（袋井市）
（森町）
（旧浅羽町）</t>
  </si>
  <si>
    <t>街路交通情勢調査（Ｈ７）</t>
  </si>
  <si>
    <t>Ｈ７～Ｈ９</t>
  </si>
  <si>
    <t>西遠都市圏
Ｐ．Ｔ．調査
（第３回）</t>
  </si>
  <si>
    <t>総合都市交通体系調査
（Ｈ８、Ｈ９）</t>
  </si>
  <si>
    <t>Ｈ１</t>
  </si>
  <si>
    <t>Ｓ６３は市単独
調査実施</t>
  </si>
  <si>
    <t>Ｈ４～Ｈ５</t>
  </si>
  <si>
    <t>地下利用</t>
  </si>
  <si>
    <t>Ｈ６～Ｈ７</t>
  </si>
  <si>
    <t>Ｈ９～Ｈ１０</t>
  </si>
  <si>
    <t>中心市街地交通
管理計画推進調査
駐車場整備計画
策定調査</t>
  </si>
  <si>
    <t>旧西遠広域
西浜名広域</t>
  </si>
  <si>
    <t>浜名湖南岸都市圏
（旧浜松市）
（湖西市）
（旧舞阪町）
（新居町）</t>
  </si>
  <si>
    <t>Ｈ１０～Ｈ１１</t>
  </si>
  <si>
    <t>公共交通活性化
推進調査
交通需要管理
基本計画策定調査</t>
  </si>
  <si>
    <t>Ｈ１２～Ｈ１３</t>
  </si>
  <si>
    <t>都心交通改善
推進調査</t>
  </si>
  <si>
    <t>Ｈ７～Ｈ９西遠都市圏Ｐ．Ｔ．調査策定道路網の見直し調査</t>
  </si>
  <si>
    <t>Ｈ１４～Ｈ１５</t>
  </si>
  <si>
    <t>マルチモーダル施策
推進施設整備計画
策定調査</t>
  </si>
  <si>
    <t>旧西遠広域
磐田
西浜名広域
旧奥浜名広域
旧三ケ日
旧天竜
中遠広域</t>
  </si>
  <si>
    <t>西遠都市圏
（浜松市）
（磐田市）
（湖西市）
（新居町）
（袋井市）
（森町）</t>
  </si>
  <si>
    <t>総合都市交通体系調査
予備調査</t>
  </si>
  <si>
    <t>Ｈ１８</t>
  </si>
  <si>
    <t>浜松市
磐田市
袋井市
湖西市
森町
新居町</t>
  </si>
  <si>
    <t>第４回西遠都市圏Ｐ．Ｔ．調査
予備調査</t>
  </si>
  <si>
    <t>浜松
磐田
西浜名広域
中遠広域</t>
  </si>
  <si>
    <t>Ｈ１９～Ｈ２１
（予定）</t>
  </si>
  <si>
    <t>静岡県
浜松市</t>
  </si>
  <si>
    <t>第４回西遠都市圏Ｐ．Ｔ．調査</t>
  </si>
  <si>
    <t>（6市4町）</t>
  </si>
  <si>
    <t>（2市1町）</t>
  </si>
  <si>
    <t>H14～16</t>
  </si>
  <si>
    <t>４－５　　流域別下水道整備総合計画調査箇所</t>
  </si>
  <si>
    <t>平成20年3月31日現在</t>
  </si>
  <si>
    <t>流総計画名</t>
  </si>
  <si>
    <t>調査区域市町村</t>
  </si>
  <si>
    <t>調査年度</t>
  </si>
  <si>
    <t>基準年度</t>
  </si>
  <si>
    <t>申請</t>
  </si>
  <si>
    <t>承認</t>
  </si>
  <si>
    <t>現況</t>
  </si>
  <si>
    <t>将来</t>
  </si>
  <si>
    <t>狩野川</t>
  </si>
  <si>
    <t xml:space="preserve"> 沼津市､三島市、御殿場市、裾野市、</t>
  </si>
  <si>
    <t>S47～48</t>
  </si>
  <si>
    <t>S45</t>
  </si>
  <si>
    <t>S65</t>
  </si>
  <si>
    <t>（当初）</t>
  </si>
  <si>
    <t>伊豆市、伊豆の国市、函南町、清水町、</t>
  </si>
  <si>
    <t>長泉町、小山町</t>
  </si>
  <si>
    <t>S54～56</t>
  </si>
  <si>
    <t>S55</t>
  </si>
  <si>
    <t>S75</t>
  </si>
  <si>
    <t>（第1回見直し）</t>
  </si>
  <si>
    <t>H3～4</t>
  </si>
  <si>
    <t>H2</t>
  </si>
  <si>
    <t>H22</t>
  </si>
  <si>
    <t>（第2回見直し）</t>
  </si>
  <si>
    <t>H14～16</t>
  </si>
  <si>
    <t>H12</t>
  </si>
  <si>
    <t>H32</t>
  </si>
  <si>
    <t>（第3回見直し）</t>
  </si>
  <si>
    <t>浜名湖</t>
  </si>
  <si>
    <t xml:space="preserve"> 浜松市、湖西市、新居町、</t>
  </si>
  <si>
    <t>S48</t>
  </si>
  <si>
    <t>S61～62</t>
  </si>
  <si>
    <t>S60</t>
  </si>
  <si>
    <t>H17</t>
  </si>
  <si>
    <t>（第1回見直し）</t>
  </si>
  <si>
    <t>H9～11</t>
  </si>
  <si>
    <t>H7</t>
  </si>
  <si>
    <t>H27</t>
  </si>
  <si>
    <t>H19～</t>
  </si>
  <si>
    <t>H37</t>
  </si>
  <si>
    <t>申請作業中</t>
  </si>
  <si>
    <t>天竜川左岸</t>
  </si>
  <si>
    <t xml:space="preserve"> 磐田市、掛川市、袋井市、浜松市</t>
  </si>
  <si>
    <t>S48～49</t>
  </si>
  <si>
    <t>S70</t>
  </si>
  <si>
    <t>森町</t>
  </si>
  <si>
    <t>H1～2</t>
  </si>
  <si>
    <t>S62</t>
  </si>
  <si>
    <t>H20</t>
  </si>
  <si>
    <t>H12～14</t>
  </si>
  <si>
    <t>H10</t>
  </si>
  <si>
    <t>H30</t>
  </si>
  <si>
    <t>（4市1町）</t>
  </si>
  <si>
    <t>申請作業中</t>
  </si>
  <si>
    <t>大井川・瀬戸川</t>
  </si>
  <si>
    <t>静岡市、島田市、焼津市、藤枝市、</t>
  </si>
  <si>
    <t>H17～19</t>
  </si>
  <si>
    <t>H15</t>
  </si>
  <si>
    <t>H35</t>
  </si>
  <si>
    <t xml:space="preserve"> 岡部町、大井川町、川根町、川根本町</t>
  </si>
  <si>
    <t xml:space="preserve">                    （4市4町）</t>
  </si>
  <si>
    <t>奥駿河湾</t>
  </si>
  <si>
    <t>静岡市、富士宮市、 富士市、</t>
  </si>
  <si>
    <t xml:space="preserve">芝川町、富士川町、由比町   </t>
  </si>
  <si>
    <t>申請作業中</t>
  </si>
  <si>
    <t xml:space="preserve">  （3市3町）</t>
  </si>
  <si>
    <t>菊川</t>
  </si>
  <si>
    <t>掛川市、島田市、菊川市</t>
  </si>
  <si>
    <t>（3市）</t>
  </si>
  <si>
    <t>（ha、人）</t>
  </si>
  <si>
    <t>都市計画      区    域    名</t>
  </si>
  <si>
    <t>市町村名</t>
  </si>
  <si>
    <t>随    時    変    更</t>
  </si>
  <si>
    <t>市街化         区域面積</t>
  </si>
  <si>
    <t>目標年次        都計内人口</t>
  </si>
  <si>
    <t>目標年次      市街地内人口</t>
  </si>
  <si>
    <t>決定告示</t>
  </si>
  <si>
    <t>(注）  （   ）は保留人口フレーム</t>
  </si>
  <si>
    <t>県告示</t>
  </si>
  <si>
    <t>H22</t>
  </si>
  <si>
    <t>５．市街化区域及び市街化調整区域決定状況（１）</t>
  </si>
  <si>
    <t>（ha、人）</t>
  </si>
  <si>
    <t>都市計画      区    域    名</t>
  </si>
  <si>
    <t>市町村名</t>
  </si>
  <si>
    <t>現                                      在</t>
  </si>
  <si>
    <t>当                   初</t>
  </si>
  <si>
    <t>第    １    回    定    期    見    直    し</t>
  </si>
  <si>
    <t>随    時    変    更</t>
  </si>
  <si>
    <t>行政区域    面積</t>
  </si>
  <si>
    <t>都計区域      面積</t>
  </si>
  <si>
    <t>市街化            区域面積</t>
  </si>
  <si>
    <t>市街化調整   区域面積</t>
  </si>
  <si>
    <t>市街化         区域面積</t>
  </si>
  <si>
    <t>目標年次        都計内人口</t>
  </si>
  <si>
    <t>目標年次      市街地内人口</t>
  </si>
  <si>
    <t>決定告示</t>
  </si>
  <si>
    <t>S60</t>
  </si>
  <si>
    <t>H2</t>
  </si>
  <si>
    <t>旧伊豆長岡町</t>
  </si>
  <si>
    <t>県告示</t>
  </si>
  <si>
    <t>旧大仁町</t>
  </si>
  <si>
    <t>第780号</t>
  </si>
  <si>
    <t>第567号</t>
  </si>
  <si>
    <t>旧韮山町</t>
  </si>
  <si>
    <t>函南町</t>
  </si>
  <si>
    <t>小   計</t>
  </si>
  <si>
    <t>S60</t>
  </si>
  <si>
    <t>H2</t>
  </si>
  <si>
    <t>小山町</t>
  </si>
  <si>
    <t>第782号</t>
  </si>
  <si>
    <t>第934号</t>
  </si>
  <si>
    <t>第781号</t>
  </si>
  <si>
    <t>東駿河湾         広域</t>
  </si>
  <si>
    <t>S55</t>
  </si>
  <si>
    <t>S60</t>
  </si>
  <si>
    <t>沼津市</t>
  </si>
  <si>
    <t>第363号</t>
  </si>
  <si>
    <t>第136号</t>
  </si>
  <si>
    <t>岳南広域</t>
  </si>
  <si>
    <t>S55</t>
  </si>
  <si>
    <t>第1013号</t>
  </si>
  <si>
    <t>第1028号</t>
  </si>
  <si>
    <t>旧静岡市</t>
  </si>
  <si>
    <t>S55</t>
  </si>
  <si>
    <t>S60</t>
  </si>
  <si>
    <t>旧清水市</t>
  </si>
  <si>
    <t>旧蒲原町</t>
  </si>
  <si>
    <t>第482、3号</t>
  </si>
  <si>
    <t>第426号</t>
  </si>
  <si>
    <t>藤枝市</t>
  </si>
  <si>
    <t>H2</t>
  </si>
  <si>
    <t>焼津市</t>
  </si>
  <si>
    <t>第783号</t>
  </si>
  <si>
    <t>第187号</t>
  </si>
  <si>
    <t>第108号</t>
  </si>
  <si>
    <t>大井川町</t>
  </si>
  <si>
    <t>旧磐田市</t>
  </si>
  <si>
    <t>S60</t>
  </si>
  <si>
    <t>H2</t>
  </si>
  <si>
    <t>旧竜洋町</t>
  </si>
  <si>
    <t>旧福田町</t>
  </si>
  <si>
    <t>第784号</t>
  </si>
  <si>
    <t>第457号</t>
  </si>
  <si>
    <t>第392号</t>
  </si>
  <si>
    <t>旧豊田町</t>
  </si>
  <si>
    <t>旧豊岡村</t>
  </si>
  <si>
    <r>
      <t xml:space="preserve">浜松
</t>
    </r>
    <r>
      <rPr>
        <sz val="8"/>
        <rFont val="ＭＳ Ｐゴシック"/>
        <family val="3"/>
      </rPr>
      <t>(旧西遠広域)</t>
    </r>
  </si>
  <si>
    <t>旧浜松市</t>
  </si>
  <si>
    <t>S55</t>
  </si>
  <si>
    <t>S60</t>
  </si>
  <si>
    <t>旧浜北市</t>
  </si>
  <si>
    <t>旧雄踏町</t>
  </si>
  <si>
    <t>第14号</t>
  </si>
  <si>
    <t>第978号</t>
  </si>
  <si>
    <t>旧舞阪町</t>
  </si>
  <si>
    <r>
      <t>浜松</t>
    </r>
    <r>
      <rPr>
        <sz val="7"/>
        <rFont val="ＭＳ Ｐゴシック"/>
        <family val="3"/>
      </rPr>
      <t xml:space="preserve">
（旧奥浜名広域）</t>
    </r>
  </si>
  <si>
    <t>旧細江町</t>
  </si>
  <si>
    <t>S60</t>
  </si>
  <si>
    <t>H2</t>
  </si>
  <si>
    <t>旧引佐町</t>
  </si>
  <si>
    <t>第785号</t>
  </si>
  <si>
    <t>第514号</t>
  </si>
  <si>
    <t>浜松
(旧天竜）</t>
  </si>
  <si>
    <t>旧天竜市</t>
  </si>
  <si>
    <t>浜松
（旧三ケ日）</t>
  </si>
  <si>
    <t>旧三ケ日町</t>
  </si>
  <si>
    <t>西浜名広域</t>
  </si>
  <si>
    <t>S60</t>
  </si>
  <si>
    <t>H2</t>
  </si>
  <si>
    <t>新居町</t>
  </si>
  <si>
    <t>第786号</t>
  </si>
  <si>
    <t>第569号</t>
  </si>
  <si>
    <t>(注1）  （   ）は保留人口フレーム</t>
  </si>
  <si>
    <t>５．市街化区域及び市街化調整区域決定状況（２）</t>
  </si>
  <si>
    <t>第    ２    回    定    期    見    直    し</t>
  </si>
  <si>
    <t>H12</t>
  </si>
  <si>
    <t>第684号</t>
  </si>
  <si>
    <t>第111号</t>
  </si>
  <si>
    <t>H12</t>
  </si>
  <si>
    <t>第680号</t>
  </si>
  <si>
    <t>第682号</t>
  </si>
  <si>
    <t>H7</t>
  </si>
  <si>
    <t>第143号</t>
  </si>
  <si>
    <t>第11０号</t>
  </si>
  <si>
    <t>H7</t>
  </si>
  <si>
    <t>第483号</t>
  </si>
  <si>
    <t>H7</t>
  </si>
  <si>
    <t>第612号</t>
  </si>
  <si>
    <t>第860号</t>
  </si>
  <si>
    <t>第169号</t>
  </si>
  <si>
    <t>第685号</t>
  </si>
  <si>
    <t>第954号</t>
  </si>
  <si>
    <t>H12</t>
  </si>
  <si>
    <t>第958号</t>
  </si>
  <si>
    <t>第871号</t>
  </si>
  <si>
    <r>
      <t xml:space="preserve">浜松
</t>
    </r>
    <r>
      <rPr>
        <sz val="8"/>
        <rFont val="ＭＳ Ｐゴシック"/>
        <family val="3"/>
      </rPr>
      <t>（旧西遠広域）</t>
    </r>
  </si>
  <si>
    <t>H7</t>
  </si>
  <si>
    <t>H７</t>
  </si>
  <si>
    <t>第579号</t>
  </si>
  <si>
    <t>第145号</t>
  </si>
  <si>
    <t>第965号</t>
  </si>
  <si>
    <r>
      <t xml:space="preserve">浜松
</t>
    </r>
    <r>
      <rPr>
        <sz val="7"/>
        <rFont val="ＭＳ Ｐゴシック"/>
        <family val="3"/>
      </rPr>
      <t>（旧奥浜名広域）</t>
    </r>
  </si>
  <si>
    <t>H12</t>
  </si>
  <si>
    <t>第689号</t>
  </si>
  <si>
    <t>H12</t>
  </si>
  <si>
    <t>第378号</t>
  </si>
  <si>
    <t>(注１）  （   ）は保留人口フレーム</t>
  </si>
  <si>
    <t>５．市街化区域及び市街化調整区域決定状況（３）</t>
  </si>
  <si>
    <t>第    ３    回    定    期    見    直    し</t>
  </si>
  <si>
    <t>H17</t>
  </si>
  <si>
    <t>第657号</t>
  </si>
  <si>
    <t>H17</t>
  </si>
  <si>
    <t>第961号</t>
  </si>
  <si>
    <t>第656号</t>
  </si>
  <si>
    <t>第724号</t>
  </si>
  <si>
    <t>第465号</t>
  </si>
  <si>
    <t>第601号</t>
  </si>
  <si>
    <t>H12</t>
  </si>
  <si>
    <t>第789号</t>
  </si>
  <si>
    <t>第813号</t>
  </si>
  <si>
    <t>H17</t>
  </si>
  <si>
    <t>第683号</t>
  </si>
  <si>
    <t>H12</t>
  </si>
  <si>
    <t>第602号</t>
  </si>
  <si>
    <t>第970号</t>
  </si>
  <si>
    <t>第754号</t>
  </si>
  <si>
    <t>H17</t>
  </si>
  <si>
    <t>第659号</t>
  </si>
  <si>
    <t>H17</t>
  </si>
  <si>
    <t>第658号</t>
  </si>
  <si>
    <t>５．市街化区域及び市街化調整区域決定状況（４）</t>
  </si>
  <si>
    <t>第   ４    回    定    期    見    直    し</t>
  </si>
  <si>
    <t>H22</t>
  </si>
  <si>
    <t>第529号</t>
  </si>
  <si>
    <t>H22</t>
  </si>
  <si>
    <t>第313号</t>
  </si>
  <si>
    <t>第531号</t>
  </si>
  <si>
    <t>H17</t>
  </si>
  <si>
    <t>第811号</t>
  </si>
  <si>
    <t>第812号</t>
  </si>
  <si>
    <t>H17</t>
  </si>
  <si>
    <t>第897号</t>
  </si>
  <si>
    <t>第334号</t>
  </si>
  <si>
    <t>第1130号</t>
  </si>
  <si>
    <t>(6,500)</t>
  </si>
  <si>
    <t>第567号</t>
  </si>
  <si>
    <t>H22</t>
  </si>
  <si>
    <t>第538号</t>
  </si>
  <si>
    <t>(6,900)</t>
  </si>
  <si>
    <t>第562号</t>
  </si>
  <si>
    <t>H17</t>
  </si>
  <si>
    <t>県告示</t>
  </si>
  <si>
    <t>第899号</t>
  </si>
  <si>
    <t>第897号</t>
  </si>
  <si>
    <r>
      <t xml:space="preserve">浜松
</t>
    </r>
    <r>
      <rPr>
        <sz val="7"/>
        <rFont val="ＭＳ Ｐゴシック"/>
        <family val="3"/>
      </rPr>
      <t>(旧奥浜名広域）</t>
    </r>
  </si>
  <si>
    <t>H22</t>
  </si>
  <si>
    <t>第315号</t>
  </si>
  <si>
    <t>H22</t>
  </si>
  <si>
    <t>第1132号</t>
  </si>
  <si>
    <t>５．市街化区域及び市街化調整区域決定状況（５）</t>
  </si>
  <si>
    <t>第   ５    回    定    期    見    直    し</t>
  </si>
  <si>
    <t>第1128号</t>
  </si>
  <si>
    <t>第533号</t>
  </si>
  <si>
    <t>第712号</t>
  </si>
  <si>
    <t>H22</t>
  </si>
  <si>
    <t>第535号</t>
  </si>
  <si>
    <t>第158号</t>
  </si>
  <si>
    <t>第926号</t>
  </si>
  <si>
    <r>
      <t xml:space="preserve">浜松
</t>
    </r>
    <r>
      <rPr>
        <sz val="8"/>
        <rFont val="ＭＳ Ｐゴシック"/>
        <family val="3"/>
      </rPr>
      <t>(旧西遠広域)</t>
    </r>
  </si>
  <si>
    <t>H22</t>
  </si>
  <si>
    <t>第540号</t>
  </si>
  <si>
    <r>
      <t xml:space="preserve">浜松
</t>
    </r>
    <r>
      <rPr>
        <sz val="7"/>
        <rFont val="ＭＳ Ｐゴシック"/>
        <family val="3"/>
      </rPr>
      <t>(旧奥浜名広域)</t>
    </r>
  </si>
  <si>
    <t>第459号</t>
  </si>
  <si>
    <t>第315号</t>
  </si>
  <si>
    <t>浜松
(旧天竜)</t>
  </si>
  <si>
    <t>H22</t>
  </si>
  <si>
    <t>浜松
(旧三ケ日)</t>
  </si>
  <si>
    <t>H22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</si>
  <si>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</si>
  <si>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</si>
  <si>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</si>
  <si>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</si>
  <si>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</si>
  <si>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</si>
  <si>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</si>
  <si>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</si>
  <si>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</si>
  <si>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</si>
  <si>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</si>
  <si>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</si>
  <si>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市町村
計</t>
  </si>
  <si>
    <t>50/30</t>
  </si>
  <si>
    <t>60/40</t>
  </si>
  <si>
    <t>80/40</t>
  </si>
  <si>
    <t>80/50</t>
  </si>
  <si>
    <t>100/50</t>
  </si>
  <si>
    <t>100/60</t>
  </si>
  <si>
    <t>100/30</t>
  </si>
  <si>
    <t>100/40</t>
  </si>
  <si>
    <t>150/40</t>
  </si>
  <si>
    <t>200/40</t>
  </si>
  <si>
    <t>150/50</t>
  </si>
  <si>
    <t>150/60</t>
  </si>
  <si>
    <t>200/60</t>
  </si>
  <si>
    <t>200/50</t>
  </si>
  <si>
    <t>300/60</t>
  </si>
  <si>
    <t>小計</t>
  </si>
  <si>
    <t>小計</t>
  </si>
  <si>
    <t>200/80</t>
  </si>
  <si>
    <t>300/80</t>
  </si>
  <si>
    <t>400/80</t>
  </si>
  <si>
    <t>500/80</t>
  </si>
  <si>
    <t>600/80</t>
  </si>
  <si>
    <t>田方広域</t>
  </si>
  <si>
    <t>御殿場
小山広域</t>
  </si>
  <si>
    <t>東駿河湾
広域</t>
  </si>
  <si>
    <t>岳南広域</t>
  </si>
  <si>
    <t>静岡市</t>
  </si>
  <si>
    <t>志太広域</t>
  </si>
  <si>
    <t>榛南広域</t>
  </si>
  <si>
    <t>牧之原市</t>
  </si>
  <si>
    <t>小計</t>
  </si>
  <si>
    <t>南遠広域</t>
  </si>
  <si>
    <t>東遠広域</t>
  </si>
  <si>
    <t>菊川市</t>
  </si>
  <si>
    <t>中遠広域</t>
  </si>
  <si>
    <t>磐田市</t>
  </si>
  <si>
    <t>西浜名
広域</t>
  </si>
  <si>
    <t>県計</t>
  </si>
  <si>
    <t xml:space="preserve"> </t>
  </si>
  <si>
    <t>小計</t>
  </si>
  <si>
    <t>150/60</t>
  </si>
  <si>
    <t>200/80</t>
  </si>
  <si>
    <t>200/60</t>
  </si>
  <si>
    <t>小計</t>
  </si>
  <si>
    <t>小計</t>
  </si>
  <si>
    <t>小計</t>
  </si>
  <si>
    <t>小計</t>
  </si>
  <si>
    <t>６．地域地区</t>
  </si>
  <si>
    <t>　６－１　用途地域一覧表</t>
  </si>
  <si>
    <t>(単位：ha)</t>
  </si>
  <si>
    <t>都市計画</t>
  </si>
  <si>
    <t>　</t>
  </si>
  <si>
    <t>当初決定</t>
  </si>
  <si>
    <t>最終決定</t>
  </si>
  <si>
    <t>第１種</t>
  </si>
  <si>
    <t>第２種</t>
  </si>
  <si>
    <t>告示</t>
  </si>
  <si>
    <t>告示番号</t>
  </si>
  <si>
    <t>低層住居</t>
  </si>
  <si>
    <t>中高層住居</t>
  </si>
  <si>
    <t>計</t>
  </si>
  <si>
    <t>区域名</t>
  </si>
  <si>
    <t>年月日</t>
  </si>
  <si>
    <t>専用地域</t>
  </si>
  <si>
    <t>住居地域</t>
  </si>
  <si>
    <t>市告 62</t>
  </si>
  <si>
    <t>御殿場</t>
  </si>
  <si>
    <t>小山広域</t>
  </si>
  <si>
    <t>市告　8</t>
  </si>
  <si>
    <t>市告　150</t>
  </si>
  <si>
    <t>広域</t>
  </si>
  <si>
    <t>町告　77</t>
  </si>
  <si>
    <t>町告　54</t>
  </si>
  <si>
    <t>市告　130</t>
  </si>
  <si>
    <t>市告　163</t>
  </si>
  <si>
    <t>芝　　川</t>
  </si>
  <si>
    <t>芝 川 町</t>
  </si>
  <si>
    <t>町告　31</t>
  </si>
  <si>
    <t>静岡</t>
  </si>
  <si>
    <t>市告  269</t>
  </si>
  <si>
    <t>平成20年3月31日現在</t>
  </si>
  <si>
    <t>近   隣</t>
  </si>
  <si>
    <t>工  業</t>
  </si>
  <si>
    <t>商業地域</t>
  </si>
  <si>
    <t>専用地域</t>
  </si>
  <si>
    <t>市告　66</t>
  </si>
  <si>
    <t>町告　93</t>
  </si>
  <si>
    <t>市告　131</t>
  </si>
  <si>
    <t>市告　74</t>
  </si>
  <si>
    <t>町告　5</t>
  </si>
  <si>
    <t>町告　128</t>
  </si>
  <si>
    <t>市告　142</t>
  </si>
  <si>
    <t>町告　82</t>
  </si>
  <si>
    <t>市告　14</t>
  </si>
  <si>
    <t>市告　471</t>
  </si>
  <si>
    <t>市告　178</t>
  </si>
  <si>
    <t>市告　59</t>
  </si>
  <si>
    <t>町告　20</t>
  </si>
  <si>
    <t>町告　22</t>
  </si>
  <si>
    <t>市告217</t>
  </si>
  <si>
    <t>町告　144</t>
  </si>
  <si>
    <t>町告　77</t>
  </si>
  <si>
    <t>町告　135</t>
  </si>
  <si>
    <t>町告　74</t>
  </si>
  <si>
    <t>市告　6</t>
  </si>
  <si>
    <t>町告　72</t>
  </si>
  <si>
    <t>市告　18</t>
  </si>
  <si>
    <t>町告　39</t>
  </si>
  <si>
    <t>市告　212</t>
  </si>
  <si>
    <t>浜松市</t>
  </si>
  <si>
    <t>市告　151</t>
  </si>
  <si>
    <t>町告　75</t>
  </si>
  <si>
    <t>都市計画区域名</t>
  </si>
  <si>
    <t>決定面積</t>
  </si>
  <si>
    <t>(ha)</t>
  </si>
  <si>
    <t>特別工業地区</t>
  </si>
  <si>
    <t>娯楽レクリェ</t>
  </si>
  <si>
    <t>特別業務地区</t>
  </si>
  <si>
    <t>大規模集客施設制限地区</t>
  </si>
  <si>
    <t>特別工業及び
大規模集客施
設制限地区</t>
  </si>
  <si>
    <t>－ション地区</t>
  </si>
  <si>
    <t xml:space="preserve"> 市告  15</t>
  </si>
  <si>
    <t>御殿場小山広域</t>
  </si>
  <si>
    <t xml:space="preserve"> 市告  108</t>
  </si>
  <si>
    <t xml:space="preserve"> 市告  137</t>
  </si>
  <si>
    <t>由比町</t>
  </si>
  <si>
    <t xml:space="preserve"> 町告　32</t>
  </si>
  <si>
    <t>市告327号</t>
  </si>
  <si>
    <t xml:space="preserve"> 市告  38</t>
  </si>
  <si>
    <t xml:space="preserve"> 町告  21</t>
  </si>
  <si>
    <t xml:space="preserve"> 町告  46</t>
  </si>
  <si>
    <t>掛川市</t>
  </si>
  <si>
    <t xml:space="preserve"> 市告  76</t>
  </si>
  <si>
    <t>位置</t>
  </si>
  <si>
    <t>面積(ha)</t>
  </si>
  <si>
    <t>備考</t>
  </si>
  <si>
    <t>伊東市</t>
  </si>
  <si>
    <t>１．都市計画区域一覧表、区域内面積</t>
  </si>
  <si>
    <t>　　　　単位（ha）</t>
  </si>
  <si>
    <t>都市計画
区域名</t>
  </si>
  <si>
    <t>都市名</t>
  </si>
  <si>
    <t>法適用
年月日</t>
  </si>
  <si>
    <t>新法適用
年月日</t>
  </si>
  <si>
    <t>最終区域
年月日</t>
  </si>
  <si>
    <t>行政区域</t>
  </si>
  <si>
    <t>都市計画
区域</t>
  </si>
  <si>
    <t>市街化
区域</t>
  </si>
  <si>
    <t>市街化
調整区域</t>
  </si>
  <si>
    <t>用途地域</t>
  </si>
  <si>
    <t>ＤＩＤ地区</t>
  </si>
  <si>
    <t>整　開　保　最　終　決　定</t>
  </si>
  <si>
    <t>告示番号</t>
  </si>
  <si>
    <t>年月日</t>
  </si>
  <si>
    <t>南伊豆</t>
  </si>
  <si>
    <t>南伊豆町</t>
  </si>
  <si>
    <t>県告542</t>
  </si>
  <si>
    <t>下田</t>
  </si>
  <si>
    <t>下田市</t>
  </si>
  <si>
    <t>県告316</t>
  </si>
  <si>
    <t>河津</t>
  </si>
  <si>
    <t>河津町</t>
  </si>
  <si>
    <t>県告317</t>
  </si>
  <si>
    <t>東伊豆</t>
  </si>
  <si>
    <t>東伊豆町</t>
  </si>
  <si>
    <t>県告318</t>
  </si>
  <si>
    <t>伊東</t>
  </si>
  <si>
    <t>伊東市</t>
  </si>
  <si>
    <t>県告319</t>
  </si>
  <si>
    <t>熱海</t>
  </si>
  <si>
    <t>熱海市</t>
  </si>
  <si>
    <t>県告543</t>
  </si>
  <si>
    <t>田方</t>
  </si>
  <si>
    <t>伊豆市</t>
  </si>
  <si>
    <t>県告560</t>
  </si>
  <si>
    <t>伊豆の国市</t>
  </si>
  <si>
    <t>函南町</t>
  </si>
  <si>
    <t>広域計</t>
  </si>
  <si>
    <t>御殿場市</t>
  </si>
  <si>
    <t>県告312</t>
  </si>
  <si>
    <t>小山町</t>
  </si>
  <si>
    <t>東駿河湾</t>
  </si>
  <si>
    <t>三島市</t>
  </si>
  <si>
    <t>県告1127</t>
  </si>
  <si>
    <t>沼津市</t>
  </si>
  <si>
    <t>長泉町</t>
  </si>
  <si>
    <t>清水町</t>
  </si>
  <si>
    <t>裾野</t>
  </si>
  <si>
    <t>裾野市</t>
  </si>
  <si>
    <t>県告530</t>
  </si>
  <si>
    <t>岳南</t>
  </si>
  <si>
    <t>富士市</t>
  </si>
  <si>
    <t>県告532</t>
  </si>
  <si>
    <t>富士宮市</t>
  </si>
  <si>
    <t>芝川</t>
  </si>
  <si>
    <t>芝川町</t>
  </si>
  <si>
    <t>H9. 4.1</t>
  </si>
  <si>
    <t>県告320</t>
  </si>
  <si>
    <t>富士川</t>
  </si>
  <si>
    <t>富士川町</t>
  </si>
  <si>
    <t>県告161</t>
  </si>
  <si>
    <t>由比</t>
  </si>
  <si>
    <t>由比町</t>
  </si>
  <si>
    <t>県告160</t>
  </si>
  <si>
    <t>静岡</t>
  </si>
  <si>
    <t>静岡市</t>
  </si>
  <si>
    <t>県告437</t>
  </si>
  <si>
    <t>志太</t>
  </si>
  <si>
    <t>藤枝市</t>
  </si>
  <si>
    <t>県告1129</t>
  </si>
  <si>
    <t>焼津市</t>
  </si>
  <si>
    <t>岡部町</t>
  </si>
  <si>
    <t>大井川町</t>
  </si>
  <si>
    <t>島田</t>
  </si>
  <si>
    <t>県告1219</t>
  </si>
  <si>
    <t>榛南</t>
  </si>
  <si>
    <t>吉田町</t>
  </si>
  <si>
    <t>県告323</t>
  </si>
  <si>
    <t>牧之原市</t>
  </si>
  <si>
    <t>榛南・南遠</t>
  </si>
  <si>
    <t>旧榛原町＋旧相良町</t>
  </si>
  <si>
    <t>南遠</t>
  </si>
  <si>
    <t>県告324</t>
  </si>
  <si>
    <t>御前崎市</t>
  </si>
  <si>
    <t>県告576</t>
  </si>
  <si>
    <t>菊川市</t>
  </si>
  <si>
    <t>中遠</t>
  </si>
  <si>
    <t>袋井市</t>
  </si>
  <si>
    <t>県告157</t>
  </si>
  <si>
    <t>森町</t>
  </si>
  <si>
    <t>磐田</t>
  </si>
  <si>
    <t>県告860</t>
  </si>
  <si>
    <t>浜松</t>
  </si>
  <si>
    <t>浜松市</t>
  </si>
  <si>
    <t>県告458</t>
  </si>
  <si>
    <t>西浜名</t>
  </si>
  <si>
    <t>湖西市</t>
  </si>
  <si>
    <t>県告1131</t>
  </si>
  <si>
    <t>新居町</t>
  </si>
  <si>
    <t>合計</t>
  </si>
  <si>
    <t>＊法適用について、市町村の合併があった場合は適用年月日の古い方を記載する。</t>
  </si>
  <si>
    <t>＊行政区域面積は「平成１８年度全国都道府県市区町村別面積調」による。</t>
  </si>
  <si>
    <t>＊網掛け部分の面積について、市街化区域と用途地域の区域は同じであるが、数値基準の違いにより面積が異なる。</t>
  </si>
  <si>
    <t>＊「整開保」・・・都市計画区域の整備、開発及び保全の方針</t>
  </si>
  <si>
    <t>平成20年3月31日現在</t>
  </si>
  <si>
    <t>御殿場
小山</t>
  </si>
  <si>
    <t>島田市</t>
  </si>
  <si>
    <t>東遠</t>
  </si>
  <si>
    <t>掛川市</t>
  </si>
  <si>
    <t>磐田市</t>
  </si>
  <si>
    <t>＊DID地区面積はH１７国勢調査による。</t>
  </si>
  <si>
    <t>２．都市計画区域内人口</t>
  </si>
  <si>
    <t>単位（人）</t>
  </si>
  <si>
    <t>都市計画
区域名</t>
  </si>
  <si>
    <t>都市計画区域</t>
  </si>
  <si>
    <t>市街化区域</t>
  </si>
  <si>
    <t>市街化
調整区域</t>
  </si>
  <si>
    <t>伊豆の国市</t>
  </si>
  <si>
    <t>御殿場小山</t>
  </si>
  <si>
    <t>島田市</t>
  </si>
  <si>
    <t>榛南・南遠</t>
  </si>
  <si>
    <t>東遠</t>
  </si>
  <si>
    <t>＊DID地区内人口はH１７国勢調査による。</t>
  </si>
  <si>
    <t>平成20年3月31日現在</t>
  </si>
  <si>
    <t>沼津市</t>
  </si>
  <si>
    <t>袋井市</t>
  </si>
  <si>
    <t>磐田市</t>
  </si>
  <si>
    <t>浜松市</t>
  </si>
  <si>
    <t>　人口は住民基本台帳を基に算出。（外国人は含まない）</t>
  </si>
  <si>
    <t>３.各市町の都市計画決定状況</t>
  </si>
  <si>
    <t>土木事務所</t>
  </si>
  <si>
    <t>都市計画区域名</t>
  </si>
  <si>
    <t>都市名</t>
  </si>
  <si>
    <t>市街化区域及び市街化調整区域</t>
  </si>
  <si>
    <t>地域地区</t>
  </si>
  <si>
    <t>都市施設</t>
  </si>
  <si>
    <t>開発</t>
  </si>
  <si>
    <t>地区計画</t>
  </si>
  <si>
    <t>用途区域</t>
  </si>
  <si>
    <t>特別用途地区</t>
  </si>
  <si>
    <t>高度地区</t>
  </si>
  <si>
    <t>高度利用地区</t>
  </si>
  <si>
    <t>特定地区</t>
  </si>
  <si>
    <t>防火  ・   準防火</t>
  </si>
  <si>
    <t>駐車場整備地区</t>
  </si>
  <si>
    <t>景観地区</t>
  </si>
  <si>
    <t>風致地区</t>
  </si>
  <si>
    <t>臨港地区</t>
  </si>
  <si>
    <t>特別緑地保全地区</t>
  </si>
  <si>
    <t>生産緑地地区</t>
  </si>
  <si>
    <t>都市再生特別地区</t>
  </si>
  <si>
    <t>市街地再開発促進区域</t>
  </si>
  <si>
    <t>都市再生特別地区</t>
  </si>
  <si>
    <t>道路</t>
  </si>
  <si>
    <t>都市高速鉄道</t>
  </si>
  <si>
    <t>駐車場</t>
  </si>
  <si>
    <t>公園緑地</t>
  </si>
  <si>
    <t>その他の公共空地</t>
  </si>
  <si>
    <t>墓園</t>
  </si>
  <si>
    <t>流域下水道</t>
  </si>
  <si>
    <t>公共下水道</t>
  </si>
  <si>
    <t>都市下水路</t>
  </si>
  <si>
    <t>ごみ焼却場・処理場、その他の処理場</t>
  </si>
  <si>
    <t>汚物処理場</t>
  </si>
  <si>
    <t>火葬場</t>
  </si>
  <si>
    <t>市場・と畜場</t>
  </si>
  <si>
    <t>港湾</t>
  </si>
  <si>
    <t>河川</t>
  </si>
  <si>
    <t>学校</t>
  </si>
  <si>
    <t>一団地の官公庁施設</t>
  </si>
  <si>
    <t>教育文化施設</t>
  </si>
  <si>
    <t>区画整理</t>
  </si>
  <si>
    <t>再開発</t>
  </si>
  <si>
    <t>下田</t>
  </si>
  <si>
    <t>南伊豆</t>
  </si>
  <si>
    <t>南伊豆町</t>
  </si>
  <si>
    <t>○</t>
  </si>
  <si>
    <t>下田</t>
  </si>
  <si>
    <t>下田市</t>
  </si>
  <si>
    <t>河津</t>
  </si>
  <si>
    <t>河津町</t>
  </si>
  <si>
    <t>東伊豆</t>
  </si>
  <si>
    <t>東伊豆町</t>
  </si>
  <si>
    <t>熱海</t>
  </si>
  <si>
    <t>伊東</t>
  </si>
  <si>
    <t>伊東市</t>
  </si>
  <si>
    <t>熱海</t>
  </si>
  <si>
    <t>熱海市</t>
  </si>
  <si>
    <t>沼津</t>
  </si>
  <si>
    <t>田方</t>
  </si>
  <si>
    <t>○</t>
  </si>
  <si>
    <t>函南町</t>
  </si>
  <si>
    <t>広域</t>
  </si>
  <si>
    <t>○</t>
  </si>
  <si>
    <t>御殿場
小山</t>
  </si>
  <si>
    <t>御殿場市</t>
  </si>
  <si>
    <t>小山町</t>
  </si>
  <si>
    <t>東駿河湾</t>
  </si>
  <si>
    <t>三島市</t>
  </si>
  <si>
    <t>沼津市</t>
  </si>
  <si>
    <t>長泉町</t>
  </si>
  <si>
    <t>清水町</t>
  </si>
  <si>
    <t>裾野</t>
  </si>
  <si>
    <t>裾野市</t>
  </si>
  <si>
    <t>富士</t>
  </si>
  <si>
    <t>岳南</t>
  </si>
  <si>
    <t>富士市</t>
  </si>
  <si>
    <t>○</t>
  </si>
  <si>
    <t>富士宮市</t>
  </si>
  <si>
    <t>芝川</t>
  </si>
  <si>
    <t>芝川町</t>
  </si>
  <si>
    <t>富士川町</t>
  </si>
  <si>
    <t>由比町</t>
  </si>
  <si>
    <t>志太</t>
  </si>
  <si>
    <t>藤枝市</t>
  </si>
  <si>
    <t>焼津市</t>
  </si>
  <si>
    <t>岡部町</t>
  </si>
  <si>
    <t>大井川町</t>
  </si>
  <si>
    <t>島田市</t>
  </si>
  <si>
    <t>御前崎</t>
  </si>
  <si>
    <t>榛南</t>
  </si>
  <si>
    <t>吉田町</t>
  </si>
  <si>
    <t>牧之原市計</t>
  </si>
  <si>
    <t>南遠</t>
  </si>
  <si>
    <t>袋井</t>
  </si>
  <si>
    <t>東遠</t>
  </si>
  <si>
    <t>掛川市</t>
  </si>
  <si>
    <t>中遠</t>
  </si>
  <si>
    <t>袋井市</t>
  </si>
  <si>
    <t>森町</t>
  </si>
  <si>
    <t>西浜名</t>
  </si>
  <si>
    <t>湖西市</t>
  </si>
  <si>
    <t>新居町</t>
  </si>
  <si>
    <t>23市15町</t>
  </si>
  <si>
    <t>都市</t>
  </si>
  <si>
    <t>計画</t>
  </si>
  <si>
    <t>土木</t>
  </si>
  <si>
    <t>都市計画</t>
  </si>
  <si>
    <t>区域</t>
  </si>
  <si>
    <t>事務</t>
  </si>
  <si>
    <t>区域</t>
  </si>
  <si>
    <t>所</t>
  </si>
  <si>
    <t>市</t>
  </si>
  <si>
    <t>町</t>
  </si>
  <si>
    <t>○</t>
  </si>
  <si>
    <t>△</t>
  </si>
  <si>
    <t>４．調査関係</t>
  </si>
  <si>
    <t>　　４－１　都市計画基礎調査及び都市基本計画の実施年度</t>
  </si>
  <si>
    <t>平成20年3月31日現在</t>
  </si>
  <si>
    <t>都市計画
区域名</t>
  </si>
  <si>
    <t>都市名</t>
  </si>
  <si>
    <t>実　　　　施　　　　年　　　　度</t>
  </si>
  <si>
    <t>昭和45</t>
  </si>
  <si>
    <t>平
成
元</t>
  </si>
  <si>
    <t>予定20</t>
  </si>
  <si>
    <t>南伊豆</t>
  </si>
  <si>
    <t>南伊豆町</t>
  </si>
  <si>
    <t>△</t>
  </si>
  <si>
    <t>下田</t>
  </si>
  <si>
    <t>下田市</t>
  </si>
  <si>
    <t>△</t>
  </si>
  <si>
    <t>○</t>
  </si>
  <si>
    <t>河津</t>
  </si>
  <si>
    <t>河津町</t>
  </si>
  <si>
    <t>△</t>
  </si>
  <si>
    <t>○</t>
  </si>
  <si>
    <t>東伊豆</t>
  </si>
  <si>
    <t>東伊豆町</t>
  </si>
  <si>
    <t>○</t>
  </si>
  <si>
    <t>伊東</t>
  </si>
  <si>
    <t>伊東市</t>
  </si>
  <si>
    <t>○</t>
  </si>
  <si>
    <t>熱海</t>
  </si>
  <si>
    <t>熱海市</t>
  </si>
  <si>
    <t>田方広域</t>
  </si>
  <si>
    <t>伊豆市</t>
  </si>
  <si>
    <t>○
△</t>
  </si>
  <si>
    <t>伊豆の国市</t>
  </si>
  <si>
    <t>○
△</t>
  </si>
  <si>
    <t>△</t>
  </si>
  <si>
    <t>函南町</t>
  </si>
  <si>
    <t>○
△</t>
  </si>
  <si>
    <t>△</t>
  </si>
  <si>
    <t>○</t>
  </si>
  <si>
    <t>御殿場
小山広域</t>
  </si>
  <si>
    <t>御殿場市</t>
  </si>
  <si>
    <t>○
△</t>
  </si>
  <si>
    <t>小山町</t>
  </si>
  <si>
    <t>東駿河湾
広域</t>
  </si>
  <si>
    <t>三島市</t>
  </si>
  <si>
    <t>沼津市</t>
  </si>
  <si>
    <t>長泉町</t>
  </si>
  <si>
    <t>○
△</t>
  </si>
  <si>
    <t>清水町</t>
  </si>
  <si>
    <t>裾野</t>
  </si>
  <si>
    <t>裾野市</t>
  </si>
  <si>
    <t>岳南広域</t>
  </si>
  <si>
    <t>富士市</t>
  </si>
  <si>
    <t>富士宮市</t>
  </si>
  <si>
    <t>芝川</t>
  </si>
  <si>
    <t>芝川町</t>
  </si>
  <si>
    <t>富士川</t>
  </si>
  <si>
    <t>富士川町</t>
  </si>
  <si>
    <t>由比</t>
  </si>
  <si>
    <t>由比町</t>
  </si>
  <si>
    <t>静岡</t>
  </si>
  <si>
    <t>静岡市</t>
  </si>
  <si>
    <t>志太広域</t>
  </si>
  <si>
    <t>藤枝市</t>
  </si>
  <si>
    <t>焼津市</t>
  </si>
  <si>
    <t>岡部町</t>
  </si>
  <si>
    <t>大井川町</t>
  </si>
  <si>
    <t>島田</t>
  </si>
  <si>
    <t>島田市</t>
  </si>
  <si>
    <t>榛南広域</t>
  </si>
  <si>
    <t>吉田町</t>
  </si>
  <si>
    <t>○
△</t>
  </si>
  <si>
    <t>○</t>
  </si>
  <si>
    <t>△</t>
  </si>
  <si>
    <t>牧之原市</t>
  </si>
  <si>
    <t>南遠広域</t>
  </si>
  <si>
    <t>御前崎市</t>
  </si>
  <si>
    <t>東遠広域</t>
  </si>
  <si>
    <t>掛川市</t>
  </si>
  <si>
    <t>菊川市</t>
  </si>
  <si>
    <t>中遠広域</t>
  </si>
  <si>
    <t>磐田</t>
  </si>
  <si>
    <t>磐田市</t>
  </si>
  <si>
    <t>△</t>
  </si>
  <si>
    <t>浜松
（旧天竜）</t>
  </si>
  <si>
    <t>浜松市</t>
  </si>
  <si>
    <r>
      <t xml:space="preserve">浜松
</t>
    </r>
    <r>
      <rPr>
        <sz val="7"/>
        <rFont val="ＭＳ Ｐゴシック"/>
        <family val="3"/>
      </rPr>
      <t>(旧西遠広域）</t>
    </r>
  </si>
  <si>
    <t>浜松
(旧三ケ日）</t>
  </si>
  <si>
    <r>
      <t xml:space="preserve">浜松
</t>
    </r>
    <r>
      <rPr>
        <sz val="6"/>
        <rFont val="ＭＳ Ｐゴシック"/>
        <family val="3"/>
      </rPr>
      <t>（旧奥浜名広域）</t>
    </r>
  </si>
  <si>
    <t>西浜名
広域</t>
  </si>
  <si>
    <t>新居町</t>
  </si>
  <si>
    <t>湖西市</t>
  </si>
  <si>
    <t>○：都市計画基礎調査</t>
  </si>
  <si>
    <t>△：都市基本計画</t>
  </si>
  <si>
    <t>★</t>
  </si>
  <si>
    <t>掛川市</t>
  </si>
  <si>
    <t>　4-2 「市町村の都市計画に関する基本的な方針」策定状況</t>
  </si>
  <si>
    <t>市町名</t>
  </si>
  <si>
    <t>策定年度</t>
  </si>
  <si>
    <t>着手★　着手予定☆</t>
  </si>
  <si>
    <t>策定状況</t>
  </si>
  <si>
    <t>調整区域の地区計画方針策定状況</t>
  </si>
  <si>
    <t>策定体制</t>
  </si>
  <si>
    <t>完成●　以前完成○　旧市町村策定済▲</t>
  </si>
  <si>
    <t>庁内組織体制</t>
  </si>
  <si>
    <t>住民組織体制</t>
  </si>
  <si>
    <t>南伊豆</t>
  </si>
  <si>
    <t>南伊豆町</t>
  </si>
  <si>
    <t>未定</t>
  </si>
  <si>
    <t>×</t>
  </si>
  <si>
    <t>●</t>
  </si>
  <si>
    <t>下田市</t>
  </si>
  <si>
    <t>★</t>
  </si>
  <si>
    <t>●</t>
  </si>
  <si>
    <t>完了H12.3.6、H18.3.17</t>
  </si>
  <si>
    <t>河津</t>
  </si>
  <si>
    <t>河津町</t>
  </si>
  <si>
    <t>東伊豆</t>
  </si>
  <si>
    <t>東伊豆町</t>
  </si>
  <si>
    <t>伊東</t>
  </si>
  <si>
    <t>伊東市</t>
  </si>
  <si>
    <t>完了H10.8.5</t>
  </si>
  <si>
    <t>熱海市</t>
  </si>
  <si>
    <t>完了H14.5.29</t>
  </si>
  <si>
    <t>田方広域</t>
  </si>
  <si>
    <t>伊豆市</t>
  </si>
  <si>
    <t>▲</t>
  </si>
  <si>
    <t>修善寺町Ｈ15.7.22</t>
  </si>
  <si>
    <t>×</t>
  </si>
  <si>
    <t>▲</t>
  </si>
  <si>
    <t>★</t>
  </si>
  <si>
    <t>大仁町H14.5.29、伊豆長岡町H14.6.11、韮山町H16.7.30</t>
  </si>
  <si>
    <t>函南町</t>
  </si>
  <si>
    <t>★</t>
  </si>
  <si>
    <t>H19着手、H21完了予定</t>
  </si>
  <si>
    <t>○</t>
  </si>
  <si>
    <t>×</t>
  </si>
  <si>
    <t>御殿場小山広域</t>
  </si>
  <si>
    <t>●</t>
  </si>
  <si>
    <t>御殿場市</t>
  </si>
  <si>
    <t>★</t>
  </si>
  <si>
    <t>●</t>
  </si>
  <si>
    <t>完了H13.4.2、H20.3.31</t>
  </si>
  <si>
    <t>●</t>
  </si>
  <si>
    <t>小山町</t>
  </si>
  <si>
    <t>完了H14.3.29</t>
  </si>
  <si>
    <t>東駿河湾広域</t>
  </si>
  <si>
    <t>●</t>
  </si>
  <si>
    <t>三島市</t>
  </si>
  <si>
    <t>○</t>
  </si>
  <si>
    <t>完了H10.12．25、H18.2.28</t>
  </si>
  <si>
    <t>沼津市</t>
  </si>
  <si>
    <t>完了H13．3．13</t>
  </si>
  <si>
    <t>長泉町</t>
  </si>
  <si>
    <t>★</t>
  </si>
  <si>
    <t>●</t>
  </si>
  <si>
    <t>完了H11．3．30</t>
  </si>
  <si>
    <t>清水町</t>
  </si>
  <si>
    <t>完了H11．12．15</t>
  </si>
  <si>
    <t>裾野</t>
  </si>
  <si>
    <t>裾野市</t>
  </si>
  <si>
    <t>完了H11．6．10</t>
  </si>
  <si>
    <t>岳南広域</t>
  </si>
  <si>
    <t>●</t>
  </si>
  <si>
    <t>富士市</t>
  </si>
  <si>
    <t>★</t>
  </si>
  <si>
    <t>完了H15.12.17</t>
  </si>
  <si>
    <t>富士宮市</t>
  </si>
  <si>
    <t>完了H14.3.26</t>
  </si>
  <si>
    <t>芝川</t>
  </si>
  <si>
    <t>芝川町</t>
  </si>
  <si>
    <t>●</t>
  </si>
  <si>
    <t>完了H18.2.14</t>
  </si>
  <si>
    <t>富士川町</t>
  </si>
  <si>
    <t>由比町</t>
  </si>
  <si>
    <t>▲</t>
  </si>
  <si>
    <t>完了H18.2.1（旧静岡市H11.11.1）</t>
  </si>
  <si>
    <t>○</t>
  </si>
  <si>
    <t>志太広域</t>
  </si>
  <si>
    <t>藤枝市</t>
  </si>
  <si>
    <t>完了H14．3．25</t>
  </si>
  <si>
    <t>焼津市</t>
  </si>
  <si>
    <t>完了H13．9．13</t>
  </si>
  <si>
    <t>岡部町</t>
  </si>
  <si>
    <t>完了H13．3．30</t>
  </si>
  <si>
    <t>大井川町</t>
  </si>
  <si>
    <t>完了H15.10.21、H17.11.8</t>
  </si>
  <si>
    <t>島田市</t>
  </si>
  <si>
    <t>旧島田市H14.3.27、金谷町未策定</t>
  </si>
  <si>
    <t>○</t>
  </si>
  <si>
    <t>榛南広域</t>
  </si>
  <si>
    <t>吉田町</t>
  </si>
  <si>
    <t>榛原町未策定、相良町H15.3.26</t>
  </si>
  <si>
    <t>○</t>
  </si>
  <si>
    <t>南遠広域</t>
  </si>
  <si>
    <t>御前崎市</t>
  </si>
  <si>
    <t>▲</t>
  </si>
  <si>
    <t>御前崎町未策定、浜岡町H11.6.3</t>
  </si>
  <si>
    <t>東遠広域</t>
  </si>
  <si>
    <t>菊川町未策定、小笠町H15.7.7</t>
  </si>
  <si>
    <t>▲</t>
  </si>
  <si>
    <t>旧掛川市H11.2.9、大東町H10.6.1、大須賀町H15.1.20</t>
  </si>
  <si>
    <t>中遠広域</t>
  </si>
  <si>
    <t>袋井市</t>
  </si>
  <si>
    <t>完了H20.3.31</t>
  </si>
  <si>
    <t>森町</t>
  </si>
  <si>
    <t>完了H10.3</t>
  </si>
  <si>
    <t>磐田市</t>
  </si>
  <si>
    <t>完了H20.2.28</t>
  </si>
  <si>
    <t>旧浜松市H13.5.11、浜北市H12.3.15、天竜市未策定、三ヶ日町H14.4.30、引佐町H11.8.16、細江町未策定、雄踏町未策定、舞阪町未策定</t>
  </si>
  <si>
    <r>
      <t xml:space="preserve">○
</t>
    </r>
    <r>
      <rPr>
        <sz val="9"/>
        <rFont val="ＭＳ Ｐゴシック"/>
        <family val="3"/>
      </rPr>
      <t>(旧浜松市)</t>
    </r>
  </si>
  <si>
    <t>西浜名広域</t>
  </si>
  <si>
    <t>●</t>
  </si>
  <si>
    <t>湖西市</t>
  </si>
  <si>
    <t>完了H13.3.12</t>
  </si>
  <si>
    <t>新居町</t>
  </si>
  <si>
    <t>完了H18.2.17</t>
  </si>
  <si>
    <t>平成20年3月31日現在</t>
  </si>
  <si>
    <t>着手市町数</t>
  </si>
  <si>
    <t>（累計）</t>
  </si>
  <si>
    <t>完了市町数</t>
  </si>
  <si>
    <t>◎</t>
  </si>
  <si>
    <t>４－３　緑のマスタープラン・緑の基本計画策定（公表）年度</t>
  </si>
  <si>
    <t>都市計画区域名</t>
  </si>
  <si>
    <t>策定（公表）年度</t>
  </si>
  <si>
    <t>S51</t>
  </si>
  <si>
    <t>S53</t>
  </si>
  <si>
    <t>S54</t>
  </si>
  <si>
    <t>S55</t>
  </si>
  <si>
    <t>S60</t>
  </si>
  <si>
    <t>H5</t>
  </si>
  <si>
    <t>H6</t>
  </si>
  <si>
    <t>H7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</si>
  <si>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</si>
  <si>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</si>
  <si>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</si>
  <si>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</si>
  <si>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</si>
  <si>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</si>
  <si>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</si>
  <si>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</si>
  <si>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</si>
  <si>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</si>
  <si>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（予）
H20</t>
  </si>
  <si>
    <t>◎</t>
  </si>
  <si>
    <t>伊豆の国市（旧大仁町）</t>
  </si>
  <si>
    <t>伊豆の国市（旧伊豆長岡町）</t>
  </si>
  <si>
    <t>◎</t>
  </si>
  <si>
    <t>伊豆の国市（旧韮山町）</t>
  </si>
  <si>
    <t>△</t>
  </si>
  <si>
    <t>御殿場小山広域</t>
  </si>
  <si>
    <t>東駿河湾広域</t>
  </si>
  <si>
    <t>静岡市（旧蒲原町）</t>
  </si>
  <si>
    <t>静岡市(旧清水市)</t>
  </si>
  <si>
    <t>静岡市(旧静岡市)</t>
  </si>
  <si>
    <t>島田市（旧島田市）</t>
  </si>
  <si>
    <t>島田市（旧金谷町）</t>
  </si>
  <si>
    <t>◎</t>
  </si>
  <si>
    <t>牧之原市（旧榛原町）</t>
  </si>
  <si>
    <t>牧之原市（旧相良町）</t>
  </si>
  <si>
    <t>御前崎市</t>
  </si>
  <si>
    <t>掛川市（旧掛川市）</t>
  </si>
  <si>
    <t>掛川市（旧大東町）</t>
  </si>
  <si>
    <t>掛川市（旧大須賀町）</t>
  </si>
  <si>
    <t>菊川市(旧菊川町)</t>
  </si>
  <si>
    <t>菊川市(旧小笠町)</t>
  </si>
  <si>
    <t>袋井市（旧袋井市）</t>
  </si>
  <si>
    <t>森町</t>
  </si>
  <si>
    <t>袋井市（旧浅羽町）</t>
  </si>
  <si>
    <t>磐田市</t>
  </si>
  <si>
    <t>浜松</t>
  </si>
  <si>
    <t>浜松市（旧浜松市）</t>
  </si>
  <si>
    <t>浜松市（旧浜北市）</t>
  </si>
  <si>
    <t>浜松市（旧雄踏町）</t>
  </si>
  <si>
    <t>浜松市（旧舞阪町）</t>
  </si>
  <si>
    <t>浜松市（旧細江町）</t>
  </si>
  <si>
    <t>浜松市（旧引佐町）</t>
  </si>
  <si>
    <t>浜松市（旧三ヶ日町）</t>
  </si>
  <si>
    <t>浜松市（旧天竜市）</t>
  </si>
  <si>
    <t>西浜名広域</t>
  </si>
  <si>
    <t>県計</t>
  </si>
  <si>
    <t>市町村</t>
  </si>
  <si>
    <t>　　　　　（注）　１．△印は策定済み都市のうち見直しを示す。
　　　　　　　　　２．◎印は緑の基本計画策定（公表）を示す。
　　　　　　　　　３．県計の（　）内書は見直しの都市数を示す。</t>
  </si>
  <si>
    <t>静岡市</t>
  </si>
  <si>
    <t>菊川市</t>
  </si>
  <si>
    <t>袋井市</t>
  </si>
  <si>
    <t>Ｈ１６～H18</t>
  </si>
  <si>
    <t>Ｈ４</t>
  </si>
  <si>
    <t>Ｈ５</t>
  </si>
  <si>
    <t>Ｓ５３</t>
  </si>
  <si>
    <t>Ｓ５４</t>
  </si>
  <si>
    <t>Ｓ５７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</si>
</sst>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#,##0.0"/>
    <numFmt numFmtId="182" formatCode="0.0\ "/>
    <numFmt numFmtId="183" formatCode="#,##0.0_ "/>
    <numFmt numFmtId="184" formatCode="#,##0.0;\-#,##0.0"/>
    <numFmt numFmtId="185" formatCode="0_);[Red]\(0\)"/>
    <numFmt numFmtId="186" formatCode="[$-411]ge\.m\.d;@"/>
    <numFmt numFmtId="187" formatCode="0.0_);[Red]\(0.0\)"/>
    <numFmt numFmtId="188" formatCode="mmm\-yyyy"/>
    <numFmt numFmtId="189" formatCode="#,##0.0_);[Red]\(#,##0.0\)"/>
    <numFmt numFmtId="190" formatCode="0&quot;都市計画区域&quot;"/>
    <numFmt numFmtId="191" formatCode="0_);\(0\)"/>
    <numFmt numFmtId="192" formatCode="\(0%\)"/>
    <numFmt numFmtId="193" formatCode="\ \ &quot;策&quot;\ &quot;定&quot;\ &quot;中&quot;\ 0&quot;市&quot;&quot;町&quot;&quot;村&quot;"/>
    <numFmt numFmtId="194" formatCode="\ \ &quot;未&quot;\ &quot;着&quot;\ &quot;手&quot;\ 0&quot;市&quot;&quot;町&quot;&quot;村&quot;"/>
    <numFmt numFmtId="195" formatCode="&quot;対&quot;&quot;象&quot;\ 0&quot;市&quot;&quot;町&quot;&quot;村&quot;"/>
    <numFmt numFmtId="196" formatCode="\(0\)"/>
    <numFmt numFmtId="197" formatCode=";;;"/>
    <numFmt numFmtId="198" formatCode="&quot;完&quot;&quot;了&quot;\ 0&quot;市&quot;&quot;町&quot;&quot;村&quot;"/>
    <numFmt numFmtId="199" formatCode="\(0.0%\)"/>
    <numFmt numFmtId="200" formatCode="\(0.00%\)"/>
    <numFmt numFmtId="201" formatCode="\ \ &quot;策&quot;\ &quot;定&quot;\ &quot;中&quot;\ 0&quot;市&quot;&quot;町&quot;"/>
    <numFmt numFmtId="202" formatCode="\ \ &quot;未&quot;\ &quot;着&quot;\ &quot;手&quot;\ 0&quot;市&quot;&quot;町&quot;"/>
    <numFmt numFmtId="203" formatCode="&quot;(&quot;0&quot;)&quot;"/>
    <numFmt numFmtId="204" formatCode="#,##0_);\(#,##0\)"/>
    <numFmt numFmtId="205" formatCode="#,##0.0_);\(#,##0.0\)"/>
    <numFmt numFmtId="206" formatCode="#,##0.0_ ;[Red]\-#,##0.0\ "/>
    <numFmt numFmtId="207" formatCode="#,##0.0;[Red]\-#,##0.0"/>
    <numFmt numFmtId="208" formatCode="[&lt;=999]000;000\-00"/>
    <numFmt numFmtId="209" formatCode="#,##0_ "/>
    <numFmt numFmtId="210" formatCode="0.0_ "/>
    <numFmt numFmtId="211" formatCode="0.000"/>
    <numFmt numFmtId="212" formatCode="0.0000"/>
    <numFmt numFmtId="213" formatCode="0.00000"/>
    <numFmt numFmtId="214" formatCode="\(0.0\)"/>
    <numFmt numFmtId="215" formatCode="&quot;0&quot;&quot;地&quot;&quot;区&quot;"/>
    <numFmt numFmtId="216" formatCode="0&quot;地&quot;&quot;区&quot;"/>
    <numFmt numFmtId="217" formatCode="[$-411]ggge&quot;年&quot;m&quot;月&quot;d&quot;日&quot;;@"/>
    <numFmt numFmtId="218" formatCode="0&quot; 地 区 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48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.5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9.5"/>
      <name val="ＭＳ Ｐゴシック"/>
      <family val="3"/>
    </font>
    <font>
      <sz val="19.4"/>
      <name val="ＭＳ Ｐゴシック"/>
      <family val="3"/>
    </font>
    <font>
      <sz val="12"/>
      <name val="リュウミンライト－ＫＬ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hair"/>
      <top>
        <color indexed="63"/>
      </top>
      <bottom style="dotted"/>
    </border>
    <border>
      <left style="hair"/>
      <right style="hair"/>
      <top style="hair"/>
      <bottom style="dotted"/>
    </border>
    <border>
      <left style="thin"/>
      <right style="hair"/>
      <top style="hair"/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 style="hair"/>
      <bottom style="dotted"/>
    </border>
    <border>
      <left style="hair"/>
      <right style="medium"/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tted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 style="dotted"/>
      <bottom>
        <color indexed="63"/>
      </bottom>
    </border>
    <border>
      <left style="thin"/>
      <right style="hair"/>
      <top style="dotted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44">
    <xf numFmtId="0" fontId="0" fillId="0" borderId="0" xfId="0" applyAlignment="1">
      <alignment vertical="center"/>
    </xf>
    <xf numFmtId="0" fontId="3" fillId="0" borderId="0" xfId="20" applyFont="1" applyAlignment="1">
      <alignment horizontal="left" vertical="center"/>
      <protection/>
    </xf>
    <xf numFmtId="0" fontId="4" fillId="0" borderId="0" xfId="20" applyFont="1" applyAlignment="1">
      <alignment horizontal="distributed" vertical="center"/>
      <protection/>
    </xf>
    <xf numFmtId="0" fontId="4" fillId="0" borderId="0" xfId="20" applyFont="1" applyAlignment="1">
      <alignment horizontal="center" vertical="center"/>
      <protection/>
    </xf>
    <xf numFmtId="181" fontId="4" fillId="0" borderId="0" xfId="20" applyNumberFormat="1" applyFont="1" applyAlignment="1">
      <alignment horizontal="center" vertical="center"/>
      <protection/>
    </xf>
    <xf numFmtId="180" fontId="4" fillId="0" borderId="0" xfId="20" applyNumberFormat="1" applyFont="1" applyAlignment="1">
      <alignment horizontal="center" vertical="center"/>
      <protection/>
    </xf>
    <xf numFmtId="0" fontId="4" fillId="0" borderId="1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181" fontId="4" fillId="0" borderId="1" xfId="20" applyNumberFormat="1" applyFont="1" applyBorder="1" applyAlignment="1">
      <alignment horizontal="left" vertical="center"/>
      <protection/>
    </xf>
    <xf numFmtId="181" fontId="4" fillId="0" borderId="1" xfId="20" applyNumberFormat="1" applyFont="1" applyBorder="1" applyAlignment="1">
      <alignment horizontal="center" vertical="center"/>
      <protection/>
    </xf>
    <xf numFmtId="180" fontId="4" fillId="0" borderId="1" xfId="20" applyNumberFormat="1" applyFont="1" applyBorder="1" applyAlignment="1" applyProtection="1">
      <alignment horizontal="left" vertical="center"/>
      <protection/>
    </xf>
    <xf numFmtId="181" fontId="4" fillId="0" borderId="1" xfId="20" applyNumberFormat="1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center" vertical="center"/>
      <protection/>
    </xf>
    <xf numFmtId="180" fontId="4" fillId="0" borderId="1" xfId="20" applyNumberFormat="1" applyFont="1" applyBorder="1" applyAlignment="1" applyProtection="1">
      <alignment horizontal="right" vertical="center"/>
      <protection/>
    </xf>
    <xf numFmtId="0" fontId="4" fillId="0" borderId="2" xfId="20" applyFont="1" applyBorder="1" applyAlignment="1">
      <alignment horizontal="distributed" vertical="center" wrapText="1"/>
      <protection/>
    </xf>
    <xf numFmtId="0" fontId="4" fillId="0" borderId="3" xfId="20" applyFont="1" applyBorder="1" applyAlignment="1">
      <alignment horizontal="distributed" vertical="center" wrapText="1"/>
      <protection/>
    </xf>
    <xf numFmtId="0" fontId="4" fillId="0" borderId="3" xfId="20" applyFont="1" applyBorder="1" applyAlignment="1" applyProtection="1">
      <alignment horizontal="distributed" vertical="center" wrapText="1"/>
      <protection/>
    </xf>
    <xf numFmtId="181" fontId="4" fillId="0" borderId="3" xfId="20" applyNumberFormat="1" applyFont="1" applyBorder="1" applyAlignment="1" applyProtection="1">
      <alignment horizontal="distributed" vertical="center" wrapText="1"/>
      <protection/>
    </xf>
    <xf numFmtId="180" fontId="4" fillId="0" borderId="3" xfId="20" applyNumberFormat="1" applyFont="1" applyBorder="1" applyAlignment="1" applyProtection="1">
      <alignment horizontal="distributed" vertical="center" wrapText="1"/>
      <protection/>
    </xf>
    <xf numFmtId="0" fontId="4" fillId="0" borderId="4" xfId="20" applyFont="1" applyBorder="1" applyAlignment="1" applyProtection="1">
      <alignment horizontal="distributed" vertical="center" wrapText="1"/>
      <protection/>
    </xf>
    <xf numFmtId="0" fontId="4" fillId="0" borderId="5" xfId="20" applyFont="1" applyBorder="1" applyAlignment="1" applyProtection="1">
      <alignment horizontal="center" vertical="center" wrapText="1"/>
      <protection/>
    </xf>
    <xf numFmtId="0" fontId="4" fillId="0" borderId="6" xfId="20" applyFont="1" applyBorder="1" applyAlignment="1" applyProtection="1">
      <alignment horizontal="center" vertical="center" wrapText="1"/>
      <protection/>
    </xf>
    <xf numFmtId="0" fontId="5" fillId="0" borderId="7" xfId="20" applyFont="1" applyBorder="1" applyAlignment="1">
      <alignment horizontal="distributed" vertical="center" wrapText="1"/>
      <protection/>
    </xf>
    <xf numFmtId="0" fontId="5" fillId="0" borderId="8" xfId="20" applyFont="1" applyBorder="1" applyAlignment="1">
      <alignment horizontal="distributed" vertical="center" wrapText="1"/>
      <protection/>
    </xf>
    <xf numFmtId="0" fontId="5" fillId="0" borderId="9" xfId="20" applyFont="1" applyBorder="1" applyAlignment="1">
      <alignment horizontal="distributed" vertical="center" wrapText="1"/>
      <protection/>
    </xf>
    <xf numFmtId="0" fontId="4" fillId="0" borderId="10" xfId="20" applyFont="1" applyBorder="1" applyAlignment="1">
      <alignment horizontal="distributed" vertical="center" wrapText="1"/>
      <protection/>
    </xf>
    <xf numFmtId="0" fontId="4" fillId="0" borderId="11" xfId="20" applyFont="1" applyBorder="1" applyAlignment="1">
      <alignment horizontal="distributed" vertical="center" wrapText="1"/>
      <protection/>
    </xf>
    <xf numFmtId="0" fontId="4" fillId="0" borderId="12" xfId="20" applyFont="1" applyBorder="1" applyAlignment="1" applyProtection="1">
      <alignment horizontal="distributed" vertical="center"/>
      <protection/>
    </xf>
    <xf numFmtId="0" fontId="4" fillId="0" borderId="13" xfId="20" applyFont="1" applyBorder="1" applyAlignment="1" applyProtection="1">
      <alignment horizontal="distributed" vertical="center"/>
      <protection/>
    </xf>
    <xf numFmtId="57" fontId="4" fillId="0" borderId="13" xfId="20" applyNumberFormat="1" applyFont="1" applyBorder="1" applyAlignment="1" applyProtection="1">
      <alignment horizontal="center" vertical="center"/>
      <protection/>
    </xf>
    <xf numFmtId="37" fontId="4" fillId="0" borderId="13" xfId="20" applyNumberFormat="1" applyFont="1" applyBorder="1" applyAlignment="1" applyProtection="1">
      <alignment vertical="center"/>
      <protection/>
    </xf>
    <xf numFmtId="181" fontId="4" fillId="0" borderId="13" xfId="20" applyNumberFormat="1" applyFont="1" applyBorder="1" applyAlignment="1" applyProtection="1">
      <alignment vertical="center"/>
      <protection/>
    </xf>
    <xf numFmtId="37" fontId="4" fillId="0" borderId="5" xfId="20" applyNumberFormat="1" applyFont="1" applyBorder="1" applyAlignment="1" applyProtection="1">
      <alignment horizontal="center" vertical="center"/>
      <protection/>
    </xf>
    <xf numFmtId="186" fontId="4" fillId="0" borderId="6" xfId="20" applyNumberFormat="1" applyFont="1" applyBorder="1" applyAlignment="1" applyProtection="1">
      <alignment horizontal="center" vertical="center"/>
      <protection/>
    </xf>
    <xf numFmtId="0" fontId="4" fillId="0" borderId="14" xfId="20" applyFont="1" applyBorder="1" applyAlignment="1" applyProtection="1">
      <alignment horizontal="distributed" vertical="center"/>
      <protection/>
    </xf>
    <xf numFmtId="0" fontId="4" fillId="0" borderId="15" xfId="20" applyFont="1" applyBorder="1" applyAlignment="1" applyProtection="1">
      <alignment horizontal="distributed" vertical="center"/>
      <protection/>
    </xf>
    <xf numFmtId="57" fontId="4" fillId="0" borderId="15" xfId="20" applyNumberFormat="1" applyFont="1" applyBorder="1" applyAlignment="1" applyProtection="1">
      <alignment horizontal="center" vertical="center"/>
      <protection/>
    </xf>
    <xf numFmtId="37" fontId="4" fillId="0" borderId="15" xfId="20" applyNumberFormat="1" applyFont="1" applyBorder="1" applyAlignment="1" applyProtection="1">
      <alignment vertical="center"/>
      <protection/>
    </xf>
    <xf numFmtId="181" fontId="4" fillId="0" borderId="15" xfId="20" applyNumberFormat="1" applyFont="1" applyBorder="1" applyAlignment="1" applyProtection="1">
      <alignment vertical="center"/>
      <protection/>
    </xf>
    <xf numFmtId="37" fontId="4" fillId="0" borderId="16" xfId="20" applyNumberFormat="1" applyFont="1" applyBorder="1" applyAlignment="1" applyProtection="1">
      <alignment horizontal="center" vertical="center"/>
      <protection/>
    </xf>
    <xf numFmtId="186" fontId="4" fillId="0" borderId="17" xfId="20" applyNumberFormat="1" applyFont="1" applyBorder="1" applyAlignment="1" applyProtection="1">
      <alignment horizontal="center" vertical="center"/>
      <protection/>
    </xf>
    <xf numFmtId="0" fontId="4" fillId="0" borderId="18" xfId="20" applyFont="1" applyBorder="1" applyAlignment="1" applyProtection="1">
      <alignment horizontal="distributed" vertical="center"/>
      <protection/>
    </xf>
    <xf numFmtId="0" fontId="4" fillId="0" borderId="19" xfId="20" applyFont="1" applyBorder="1" applyAlignment="1" applyProtection="1">
      <alignment horizontal="distributed" vertical="center"/>
      <protection/>
    </xf>
    <xf numFmtId="57" fontId="4" fillId="0" borderId="19" xfId="20" applyNumberFormat="1" applyFont="1" applyBorder="1" applyAlignment="1" applyProtection="1">
      <alignment horizontal="center" vertical="center"/>
      <protection/>
    </xf>
    <xf numFmtId="37" fontId="4" fillId="0" borderId="19" xfId="20" applyNumberFormat="1" applyFont="1" applyBorder="1" applyAlignment="1" applyProtection="1">
      <alignment vertical="center"/>
      <protection/>
    </xf>
    <xf numFmtId="181" fontId="4" fillId="0" borderId="19" xfId="20" applyNumberFormat="1" applyFont="1" applyBorder="1" applyAlignment="1" applyProtection="1">
      <alignment vertical="center"/>
      <protection/>
    </xf>
    <xf numFmtId="37" fontId="4" fillId="0" borderId="20" xfId="20" applyNumberFormat="1" applyFont="1" applyBorder="1" applyAlignment="1" applyProtection="1">
      <alignment horizontal="center" vertical="center"/>
      <protection/>
    </xf>
    <xf numFmtId="186" fontId="4" fillId="0" borderId="21" xfId="20" applyNumberFormat="1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>
      <alignment horizontal="distributed" vertical="center" wrapText="1"/>
      <protection/>
    </xf>
    <xf numFmtId="57" fontId="4" fillId="0" borderId="4" xfId="20" applyNumberFormat="1" applyFont="1" applyBorder="1" applyAlignment="1" applyProtection="1">
      <alignment horizontal="distributed"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181" fontId="4" fillId="2" borderId="13" xfId="20" applyNumberFormat="1" applyFont="1" applyFill="1" applyBorder="1" applyAlignment="1" applyProtection="1">
      <alignment vertical="center"/>
      <protection/>
    </xf>
    <xf numFmtId="37" fontId="4" fillId="0" borderId="3" xfId="20" applyNumberFormat="1" applyFont="1" applyBorder="1" applyAlignment="1" applyProtection="1">
      <alignment horizontal="center" vertical="center"/>
      <protection/>
    </xf>
    <xf numFmtId="186" fontId="4" fillId="0" borderId="22" xfId="20" applyNumberFormat="1" applyFont="1" applyBorder="1" applyAlignment="1" applyProtection="1">
      <alignment horizontal="center" vertical="center"/>
      <protection/>
    </xf>
    <xf numFmtId="0" fontId="4" fillId="0" borderId="23" xfId="20" applyFont="1" applyBorder="1" applyAlignment="1" applyProtection="1">
      <alignment horizontal="distributed" vertical="center" wrapText="1"/>
      <protection/>
    </xf>
    <xf numFmtId="57" fontId="4" fillId="0" borderId="16" xfId="20" applyNumberFormat="1" applyFont="1" applyBorder="1" applyAlignment="1" applyProtection="1">
      <alignment horizontal="distributed" vertical="center"/>
      <protection/>
    </xf>
    <xf numFmtId="181" fontId="4" fillId="2" borderId="15" xfId="20" applyNumberFormat="1" applyFont="1" applyFill="1" applyBorder="1" applyAlignment="1" applyProtection="1">
      <alignment vertical="center"/>
      <protection/>
    </xf>
    <xf numFmtId="37" fontId="4" fillId="0" borderId="10" xfId="20" applyNumberFormat="1" applyFont="1" applyBorder="1" applyAlignment="1" applyProtection="1">
      <alignment horizontal="center" vertical="center"/>
      <protection/>
    </xf>
    <xf numFmtId="186" fontId="4" fillId="0" borderId="11" xfId="20" applyNumberFormat="1" applyFont="1" applyBorder="1" applyAlignment="1" applyProtection="1">
      <alignment horizontal="center" vertical="center"/>
      <protection/>
    </xf>
    <xf numFmtId="0" fontId="5" fillId="0" borderId="24" xfId="20" applyFont="1" applyBorder="1" applyAlignment="1">
      <alignment horizontal="distributed" vertical="center" wrapText="1"/>
      <protection/>
    </xf>
    <xf numFmtId="57" fontId="4" fillId="0" borderId="15" xfId="20" applyNumberFormat="1" applyFont="1" applyBorder="1" applyAlignment="1" applyProtection="1">
      <alignment horizontal="distributed" vertical="center"/>
      <protection/>
    </xf>
    <xf numFmtId="0" fontId="4" fillId="0" borderId="15" xfId="20" applyFont="1" applyBorder="1" applyAlignment="1" applyProtection="1">
      <alignment horizontal="center" vertical="center"/>
      <protection/>
    </xf>
    <xf numFmtId="0" fontId="4" fillId="0" borderId="25" xfId="20" applyFont="1" applyBorder="1" applyAlignment="1" applyProtection="1">
      <alignment horizontal="center" vertical="center"/>
      <protection/>
    </xf>
    <xf numFmtId="37" fontId="4" fillId="0" borderId="25" xfId="20" applyNumberFormat="1" applyFont="1" applyBorder="1" applyAlignment="1" applyProtection="1">
      <alignment horizontal="center" vertical="center"/>
      <protection/>
    </xf>
    <xf numFmtId="186" fontId="4" fillId="0" borderId="26" xfId="20" applyNumberFormat="1" applyFont="1" applyBorder="1" applyAlignment="1" applyProtection="1">
      <alignment horizontal="center" vertical="center"/>
      <protection/>
    </xf>
    <xf numFmtId="0" fontId="4" fillId="0" borderId="27" xfId="20" applyFont="1" applyBorder="1" applyAlignment="1">
      <alignment horizontal="distributed" vertical="center"/>
      <protection/>
    </xf>
    <xf numFmtId="0" fontId="4" fillId="0" borderId="9" xfId="20" applyFont="1" applyBorder="1" applyAlignment="1">
      <alignment horizontal="distributed" vertical="center"/>
      <protection/>
    </xf>
    <xf numFmtId="0" fontId="4" fillId="0" borderId="9" xfId="20" applyFont="1" applyBorder="1" applyAlignment="1">
      <alignment horizontal="center" vertical="center"/>
      <protection/>
    </xf>
    <xf numFmtId="37" fontId="4" fillId="0" borderId="9" xfId="20" applyNumberFormat="1" applyFont="1" applyBorder="1" applyAlignment="1" applyProtection="1">
      <alignment vertical="center"/>
      <protection/>
    </xf>
    <xf numFmtId="181" fontId="4" fillId="0" borderId="9" xfId="20" applyNumberFormat="1" applyFont="1" applyBorder="1" applyAlignment="1" applyProtection="1">
      <alignment vertical="center"/>
      <protection/>
    </xf>
    <xf numFmtId="37" fontId="4" fillId="0" borderId="20" xfId="20" applyNumberFormat="1" applyFont="1" applyBorder="1" applyAlignment="1" applyProtection="1">
      <alignment vertical="center"/>
      <protection/>
    </xf>
    <xf numFmtId="186" fontId="4" fillId="0" borderId="21" xfId="20" applyNumberFormat="1" applyFont="1" applyBorder="1" applyAlignment="1" applyProtection="1">
      <alignment vertical="center"/>
      <protection/>
    </xf>
    <xf numFmtId="57" fontId="4" fillId="0" borderId="5" xfId="20" applyNumberFormat="1" applyFont="1" applyBorder="1" applyAlignment="1" applyProtection="1">
      <alignment horizontal="distributed" vertical="center"/>
      <protection/>
    </xf>
    <xf numFmtId="57" fontId="4" fillId="0" borderId="10" xfId="20" applyNumberFormat="1" applyFont="1" applyBorder="1" applyAlignment="1" applyProtection="1">
      <alignment horizontal="center" vertical="center"/>
      <protection/>
    </xf>
    <xf numFmtId="57" fontId="4" fillId="0" borderId="25" xfId="20" applyNumberFormat="1" applyFont="1" applyBorder="1" applyAlignment="1" applyProtection="1">
      <alignment horizontal="center" vertical="center"/>
      <protection/>
    </xf>
    <xf numFmtId="0" fontId="4" fillId="0" borderId="18" xfId="20" applyFont="1" applyBorder="1" applyAlignment="1">
      <alignment horizontal="distributed" vertical="center"/>
      <protection/>
    </xf>
    <xf numFmtId="0" fontId="4" fillId="0" borderId="19" xfId="20" applyFont="1" applyBorder="1" applyAlignment="1">
      <alignment horizontal="distributed" vertical="center"/>
      <protection/>
    </xf>
    <xf numFmtId="0" fontId="4" fillId="0" borderId="19" xfId="20" applyFont="1" applyBorder="1" applyAlignment="1">
      <alignment horizontal="center" vertical="center"/>
      <protection/>
    </xf>
    <xf numFmtId="57" fontId="4" fillId="0" borderId="3" xfId="20" applyNumberFormat="1" applyFont="1" applyBorder="1" applyAlignment="1" applyProtection="1">
      <alignment horizontal="center" vertical="center" wrapText="1"/>
      <protection/>
    </xf>
    <xf numFmtId="181" fontId="4" fillId="3" borderId="13" xfId="20" applyNumberFormat="1" applyFont="1" applyFill="1" applyBorder="1" applyAlignment="1" applyProtection="1">
      <alignment vertical="center"/>
      <protection/>
    </xf>
    <xf numFmtId="0" fontId="5" fillId="0" borderId="23" xfId="20" applyFont="1" applyBorder="1" applyAlignment="1">
      <alignment horizontal="distributed" vertical="center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5" fillId="0" borderId="25" xfId="20" applyFont="1" applyBorder="1" applyAlignment="1">
      <alignment horizontal="center" vertical="center" wrapText="1"/>
      <protection/>
    </xf>
    <xf numFmtId="57" fontId="4" fillId="0" borderId="19" xfId="20" applyNumberFormat="1" applyFont="1" applyBorder="1" applyAlignment="1" applyProtection="1">
      <alignment horizontal="distributed" vertical="center"/>
      <protection/>
    </xf>
    <xf numFmtId="37" fontId="4" fillId="0" borderId="10" xfId="20" applyNumberFormat="1" applyFont="1" applyBorder="1" applyAlignment="1" applyProtection="1">
      <alignment horizontal="center" vertical="center"/>
      <protection/>
    </xf>
    <xf numFmtId="186" fontId="4" fillId="0" borderId="11" xfId="20" applyNumberFormat="1" applyFont="1" applyBorder="1" applyAlignment="1" applyProtection="1">
      <alignment horizontal="center" vertical="center"/>
      <protection/>
    </xf>
    <xf numFmtId="57" fontId="4" fillId="0" borderId="3" xfId="20" applyNumberFormat="1" applyFont="1" applyBorder="1" applyAlignment="1" applyProtection="1">
      <alignment horizontal="center" vertical="center"/>
      <protection/>
    </xf>
    <xf numFmtId="37" fontId="4" fillId="0" borderId="13" xfId="20" applyNumberFormat="1" applyFont="1" applyBorder="1" applyAlignment="1" applyProtection="1">
      <alignment vertical="center"/>
      <protection/>
    </xf>
    <xf numFmtId="37" fontId="4" fillId="0" borderId="3" xfId="20" applyNumberFormat="1" applyFont="1" applyBorder="1" applyAlignment="1" applyProtection="1">
      <alignment horizontal="center" vertical="center"/>
      <protection/>
    </xf>
    <xf numFmtId="186" fontId="4" fillId="0" borderId="22" xfId="20" applyNumberFormat="1" applyFont="1" applyBorder="1" applyAlignment="1" applyProtection="1">
      <alignment horizontal="center" vertical="center"/>
      <protection/>
    </xf>
    <xf numFmtId="37" fontId="4" fillId="0" borderId="25" xfId="20" applyNumberFormat="1" applyFont="1" applyBorder="1" applyAlignment="1" applyProtection="1">
      <alignment horizontal="center" vertical="center"/>
      <protection/>
    </xf>
    <xf numFmtId="186" fontId="4" fillId="0" borderId="26" xfId="20" applyNumberFormat="1" applyFont="1" applyBorder="1" applyAlignment="1" applyProtection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57" fontId="4" fillId="0" borderId="25" xfId="20" applyNumberFormat="1" applyFont="1" applyBorder="1" applyAlignment="1" applyProtection="1">
      <alignment horizontal="center" vertical="center"/>
      <protection/>
    </xf>
    <xf numFmtId="0" fontId="4" fillId="0" borderId="28" xfId="20" applyFont="1" applyFill="1" applyBorder="1" applyAlignment="1" applyProtection="1">
      <alignment horizontal="distributed" vertical="center" wrapText="1"/>
      <protection/>
    </xf>
    <xf numFmtId="0" fontId="4" fillId="0" borderId="29" xfId="20" applyFont="1" applyFill="1" applyBorder="1" applyAlignment="1" applyProtection="1">
      <alignment horizontal="distributed" vertical="center"/>
      <protection/>
    </xf>
    <xf numFmtId="57" fontId="4" fillId="0" borderId="16" xfId="20" applyNumberFormat="1" applyFont="1" applyFill="1" applyBorder="1" applyAlignment="1" applyProtection="1">
      <alignment horizontal="distributed" vertical="center"/>
      <protection/>
    </xf>
    <xf numFmtId="57" fontId="4" fillId="0" borderId="30" xfId="20" applyNumberFormat="1" applyFont="1" applyFill="1" applyBorder="1" applyAlignment="1" applyProtection="1">
      <alignment horizontal="center" vertical="center" wrapText="1"/>
      <protection/>
    </xf>
    <xf numFmtId="37" fontId="4" fillId="0" borderId="15" xfId="20" applyNumberFormat="1" applyFont="1" applyFill="1" applyBorder="1" applyAlignment="1" applyProtection="1">
      <alignment vertical="center"/>
      <protection/>
    </xf>
    <xf numFmtId="181" fontId="4" fillId="0" borderId="15" xfId="20" applyNumberFormat="1" applyFont="1" applyFill="1" applyBorder="1" applyAlignment="1" applyProtection="1">
      <alignment vertical="center"/>
      <protection/>
    </xf>
    <xf numFmtId="37" fontId="4" fillId="0" borderId="16" xfId="20" applyNumberFormat="1" applyFont="1" applyFill="1" applyBorder="1" applyAlignment="1" applyProtection="1">
      <alignment horizontal="center" vertical="center"/>
      <protection/>
    </xf>
    <xf numFmtId="186" fontId="4" fillId="0" borderId="17" xfId="20" applyNumberFormat="1" applyFont="1" applyFill="1" applyBorder="1" applyAlignment="1" applyProtection="1">
      <alignment horizontal="center" vertical="center"/>
      <protection/>
    </xf>
    <xf numFmtId="57" fontId="4" fillId="0" borderId="15" xfId="20" applyNumberFormat="1" applyFont="1" applyFill="1" applyBorder="1" applyAlignment="1" applyProtection="1">
      <alignment horizontal="distributed" vertical="center"/>
      <protection/>
    </xf>
    <xf numFmtId="0" fontId="5" fillId="0" borderId="25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 applyProtection="1">
      <alignment horizontal="distributed" vertical="center" wrapText="1"/>
      <protection/>
    </xf>
    <xf numFmtId="0" fontId="4" fillId="0" borderId="15" xfId="20" applyFont="1" applyFill="1" applyBorder="1" applyAlignment="1" applyProtection="1">
      <alignment horizontal="distributed" vertical="center"/>
      <protection/>
    </xf>
    <xf numFmtId="57" fontId="4" fillId="0" borderId="19" xfId="20" applyNumberFormat="1" applyFont="1" applyFill="1" applyBorder="1" applyAlignment="1" applyProtection="1">
      <alignment horizontal="distributed" vertical="center"/>
      <protection/>
    </xf>
    <xf numFmtId="57" fontId="4" fillId="0" borderId="30" xfId="20" applyNumberFormat="1" applyFont="1" applyFill="1" applyBorder="1" applyAlignment="1" applyProtection="1">
      <alignment horizontal="center" vertical="center"/>
      <protection/>
    </xf>
    <xf numFmtId="57" fontId="4" fillId="0" borderId="30" xfId="20" applyNumberFormat="1" applyFont="1" applyFill="1" applyBorder="1" applyAlignment="1" applyProtection="1">
      <alignment horizontal="center" vertical="center"/>
      <protection/>
    </xf>
    <xf numFmtId="37" fontId="4" fillId="0" borderId="15" xfId="20" applyNumberFormat="1" applyFont="1" applyFill="1" applyBorder="1" applyAlignment="1" applyProtection="1">
      <alignment vertical="center"/>
      <protection/>
    </xf>
    <xf numFmtId="189" fontId="4" fillId="0" borderId="15" xfId="20" applyNumberFormat="1" applyFont="1" applyFill="1" applyBorder="1" applyAlignment="1" applyProtection="1">
      <alignment vertical="center"/>
      <protection/>
    </xf>
    <xf numFmtId="189" fontId="4" fillId="0" borderId="20" xfId="20" applyNumberFormat="1" applyFont="1" applyFill="1" applyBorder="1" applyAlignment="1" applyProtection="1">
      <alignment horizontal="center" vertical="center"/>
      <protection/>
    </xf>
    <xf numFmtId="186" fontId="4" fillId="0" borderId="21" xfId="20" applyNumberFormat="1" applyFont="1" applyFill="1" applyBorder="1" applyAlignment="1" applyProtection="1">
      <alignment horizontal="center" vertical="center"/>
      <protection/>
    </xf>
    <xf numFmtId="0" fontId="4" fillId="0" borderId="23" xfId="20" applyFont="1" applyBorder="1" applyAlignment="1" applyProtection="1">
      <alignment horizontal="distributed" vertical="center" wrapText="1"/>
      <protection/>
    </xf>
    <xf numFmtId="0" fontId="4" fillId="0" borderId="15" xfId="20" applyFont="1" applyBorder="1" applyAlignment="1">
      <alignment horizontal="distributed" vertical="center"/>
      <protection/>
    </xf>
    <xf numFmtId="57" fontId="4" fillId="0" borderId="19" xfId="20" applyNumberFormat="1" applyFont="1" applyBorder="1" applyAlignment="1">
      <alignment horizontal="distributed" vertical="center"/>
      <protection/>
    </xf>
    <xf numFmtId="57" fontId="4" fillId="0" borderId="10" xfId="20" applyNumberFormat="1" applyFont="1" applyBorder="1" applyAlignment="1" applyProtection="1">
      <alignment horizontal="center" vertical="center"/>
      <protection/>
    </xf>
    <xf numFmtId="184" fontId="4" fillId="0" borderId="15" xfId="20" applyNumberFormat="1" applyFont="1" applyBorder="1" applyAlignment="1" applyProtection="1">
      <alignment vertical="center"/>
      <protection/>
    </xf>
    <xf numFmtId="57" fontId="4" fillId="0" borderId="15" xfId="20" applyNumberFormat="1" applyFont="1" applyBorder="1" applyAlignment="1">
      <alignment horizontal="distributed" vertical="center"/>
      <protection/>
    </xf>
    <xf numFmtId="0" fontId="4" fillId="0" borderId="32" xfId="20" applyFont="1" applyBorder="1" applyAlignment="1">
      <alignment horizontal="center" vertical="center"/>
      <protection/>
    </xf>
    <xf numFmtId="0" fontId="4" fillId="0" borderId="33" xfId="20" applyFont="1" applyBorder="1" applyAlignment="1">
      <alignment horizontal="center" vertical="center"/>
      <protection/>
    </xf>
    <xf numFmtId="0" fontId="4" fillId="0" borderId="34" xfId="20" applyFont="1" applyBorder="1" applyAlignment="1">
      <alignment horizontal="center" vertical="center"/>
      <protection/>
    </xf>
    <xf numFmtId="37" fontId="4" fillId="0" borderId="10" xfId="20" applyNumberFormat="1" applyFont="1" applyBorder="1" applyAlignment="1" applyProtection="1">
      <alignment vertical="center"/>
      <protection/>
    </xf>
    <xf numFmtId="186" fontId="4" fillId="0" borderId="11" xfId="20" applyNumberFormat="1" applyFont="1" applyBorder="1" applyAlignment="1" applyProtection="1">
      <alignment vertical="center"/>
      <protection/>
    </xf>
    <xf numFmtId="0" fontId="4" fillId="0" borderId="13" xfId="20" applyFont="1" applyBorder="1" applyAlignment="1">
      <alignment horizontal="distributed" vertical="center"/>
      <protection/>
    </xf>
    <xf numFmtId="57" fontId="4" fillId="0" borderId="5" xfId="20" applyNumberFormat="1" applyFont="1" applyBorder="1" applyAlignment="1">
      <alignment horizontal="distributed" vertical="center"/>
      <protection/>
    </xf>
    <xf numFmtId="57" fontId="4" fillId="0" borderId="3" xfId="20" applyNumberFormat="1" applyFont="1" applyBorder="1" applyAlignment="1" applyProtection="1">
      <alignment horizontal="center" vertical="center"/>
      <protection/>
    </xf>
    <xf numFmtId="0" fontId="4" fillId="0" borderId="24" xfId="20" applyFont="1" applyBorder="1" applyAlignment="1" applyProtection="1">
      <alignment horizontal="distributed" vertical="center" wrapText="1"/>
      <protection/>
    </xf>
    <xf numFmtId="57" fontId="4" fillId="0" borderId="16" xfId="20" applyNumberFormat="1" applyFont="1" applyBorder="1" applyAlignment="1" applyProtection="1">
      <alignment horizontal="center" vertical="center"/>
      <protection/>
    </xf>
    <xf numFmtId="184" fontId="4" fillId="0" borderId="9" xfId="20" applyNumberFormat="1" applyFont="1" applyBorder="1" applyAlignment="1" applyProtection="1">
      <alignment vertical="center"/>
      <protection/>
    </xf>
    <xf numFmtId="0" fontId="4" fillId="0" borderId="2" xfId="20" applyFont="1" applyBorder="1" applyAlignment="1" applyProtection="1">
      <alignment horizontal="distributed" vertical="center"/>
      <protection/>
    </xf>
    <xf numFmtId="0" fontId="5" fillId="0" borderId="24" xfId="20" applyFont="1" applyBorder="1" applyAlignment="1">
      <alignment horizontal="distributed"/>
      <protection/>
    </xf>
    <xf numFmtId="0" fontId="4" fillId="0" borderId="35" xfId="20" applyFont="1" applyBorder="1" applyAlignment="1">
      <alignment horizontal="distributed" vertical="center"/>
      <protection/>
    </xf>
    <xf numFmtId="0" fontId="4" fillId="0" borderId="36" xfId="20" applyFont="1" applyBorder="1" applyAlignment="1">
      <alignment horizontal="distributed" vertical="center"/>
      <protection/>
    </xf>
    <xf numFmtId="0" fontId="4" fillId="0" borderId="36" xfId="20" applyFont="1" applyBorder="1" applyAlignment="1">
      <alignment horizontal="center" vertical="center"/>
      <protection/>
    </xf>
    <xf numFmtId="37" fontId="4" fillId="0" borderId="36" xfId="20" applyNumberFormat="1" applyFont="1" applyBorder="1" applyAlignment="1" applyProtection="1">
      <alignment vertical="center"/>
      <protection/>
    </xf>
    <xf numFmtId="184" fontId="4" fillId="0" borderId="36" xfId="20" applyNumberFormat="1" applyFont="1" applyBorder="1" applyAlignment="1" applyProtection="1">
      <alignment vertical="center"/>
      <protection/>
    </xf>
    <xf numFmtId="181" fontId="4" fillId="0" borderId="13" xfId="20" applyNumberFormat="1" applyFont="1" applyFill="1" applyBorder="1" applyAlignment="1" applyProtection="1">
      <alignment vertical="center"/>
      <protection/>
    </xf>
    <xf numFmtId="37" fontId="4" fillId="0" borderId="13" xfId="20" applyNumberFormat="1" applyFont="1" applyFill="1" applyBorder="1" applyAlignment="1" applyProtection="1">
      <alignment vertical="center"/>
      <protection/>
    </xf>
    <xf numFmtId="37" fontId="4" fillId="0" borderId="3" xfId="20" applyNumberFormat="1" applyFont="1" applyFill="1" applyBorder="1" applyAlignment="1" applyProtection="1">
      <alignment horizontal="center" vertical="center"/>
      <protection/>
    </xf>
    <xf numFmtId="186" fontId="4" fillId="0" borderId="22" xfId="20" applyNumberFormat="1" applyFont="1" applyFill="1" applyBorder="1" applyAlignment="1" applyProtection="1">
      <alignment horizontal="center" vertical="center"/>
      <protection/>
    </xf>
    <xf numFmtId="37" fontId="4" fillId="0" borderId="25" xfId="20" applyNumberFormat="1" applyFont="1" applyFill="1" applyBorder="1" applyAlignment="1" applyProtection="1">
      <alignment horizontal="center" vertical="center"/>
      <protection/>
    </xf>
    <xf numFmtId="186" fontId="4" fillId="0" borderId="26" xfId="20" applyNumberFormat="1" applyFont="1" applyFill="1" applyBorder="1" applyAlignment="1" applyProtection="1">
      <alignment horizontal="center" vertical="center"/>
      <protection/>
    </xf>
    <xf numFmtId="0" fontId="4" fillId="0" borderId="37" xfId="20" applyFont="1" applyBorder="1" applyAlignment="1" applyProtection="1">
      <alignment horizontal="distributed" vertical="center" wrapText="1"/>
      <protection/>
    </xf>
    <xf numFmtId="186" fontId="4" fillId="0" borderId="19" xfId="20" applyNumberFormat="1" applyFont="1" applyBorder="1" applyAlignment="1">
      <alignment horizontal="center" vertical="center"/>
      <protection/>
    </xf>
    <xf numFmtId="187" fontId="4" fillId="0" borderId="15" xfId="20" applyNumberFormat="1" applyFont="1" applyBorder="1" applyAlignment="1" applyProtection="1">
      <alignment vertical="center"/>
      <protection/>
    </xf>
    <xf numFmtId="0" fontId="4" fillId="0" borderId="32" xfId="20" applyFont="1" applyBorder="1" applyAlignment="1" applyProtection="1">
      <alignment horizontal="distributed" vertical="center"/>
      <protection/>
    </xf>
    <xf numFmtId="57" fontId="4" fillId="0" borderId="3" xfId="20" applyNumberFormat="1" applyFont="1" applyBorder="1" applyAlignment="1" applyProtection="1">
      <alignment horizontal="center" vertical="center" wrapText="1"/>
      <protection/>
    </xf>
    <xf numFmtId="37" fontId="4" fillId="0" borderId="32" xfId="20" applyNumberFormat="1" applyFont="1" applyBorder="1" applyAlignment="1" applyProtection="1">
      <alignment vertical="center"/>
      <protection/>
    </xf>
    <xf numFmtId="184" fontId="4" fillId="3" borderId="32" xfId="20" applyNumberFormat="1" applyFont="1" applyFill="1" applyBorder="1" applyAlignment="1" applyProtection="1">
      <alignment vertical="center"/>
      <protection/>
    </xf>
    <xf numFmtId="184" fontId="4" fillId="0" borderId="32" xfId="20" applyNumberFormat="1" applyFont="1" applyBorder="1" applyAlignment="1" applyProtection="1">
      <alignment vertical="center"/>
      <protection/>
    </xf>
    <xf numFmtId="181" fontId="4" fillId="3" borderId="32" xfId="20" applyNumberFormat="1" applyFont="1" applyFill="1" applyBorder="1" applyAlignment="1" applyProtection="1">
      <alignment vertical="center"/>
      <protection/>
    </xf>
    <xf numFmtId="37" fontId="4" fillId="0" borderId="38" xfId="20" applyNumberFormat="1" applyFont="1" applyBorder="1" applyAlignment="1" applyProtection="1">
      <alignment horizontal="center" vertical="center"/>
      <protection/>
    </xf>
    <xf numFmtId="186" fontId="4" fillId="0" borderId="39" xfId="20" applyNumberFormat="1" applyFont="1" applyBorder="1" applyAlignment="1" applyProtection="1">
      <alignment horizontal="center" vertical="center"/>
      <protection/>
    </xf>
    <xf numFmtId="0" fontId="4" fillId="0" borderId="40" xfId="20" applyFont="1" applyBorder="1" applyAlignment="1">
      <alignment horizontal="distributed" vertical="center"/>
      <protection/>
    </xf>
    <xf numFmtId="0" fontId="4" fillId="0" borderId="32" xfId="20" applyFont="1" applyBorder="1" applyAlignment="1" applyProtection="1">
      <alignment horizontal="center" vertical="center"/>
      <protection/>
    </xf>
    <xf numFmtId="37" fontId="4" fillId="0" borderId="8" xfId="20" applyNumberFormat="1" applyFont="1" applyBorder="1" applyAlignment="1" applyProtection="1">
      <alignment vertical="center"/>
      <protection/>
    </xf>
    <xf numFmtId="37" fontId="4" fillId="0" borderId="41" xfId="20" applyNumberFormat="1" applyFont="1" applyBorder="1" applyAlignment="1" applyProtection="1">
      <alignment vertical="center"/>
      <protection/>
    </xf>
    <xf numFmtId="0" fontId="6" fillId="0" borderId="0" xfId="20" applyFont="1" applyAlignment="1">
      <alignment horizontal="left" vertical="center"/>
      <protection/>
    </xf>
    <xf numFmtId="0" fontId="4" fillId="0" borderId="0" xfId="20" applyFont="1" applyBorder="1" applyAlignment="1" applyProtection="1">
      <alignment horizontal="distributed" vertical="center"/>
      <protection/>
    </xf>
    <xf numFmtId="0" fontId="4" fillId="0" borderId="0" xfId="20" applyFont="1" applyBorder="1" applyAlignment="1" applyProtection="1">
      <alignment horizontal="center" vertical="center"/>
      <protection/>
    </xf>
    <xf numFmtId="37" fontId="4" fillId="0" borderId="0" xfId="20" applyNumberFormat="1" applyFont="1" applyBorder="1" applyAlignment="1" applyProtection="1">
      <alignment vertical="center"/>
      <protection/>
    </xf>
    <xf numFmtId="0" fontId="7" fillId="0" borderId="0" xfId="20" applyFont="1" applyAlignment="1">
      <alignment horizontal="left" vertical="center"/>
      <protection/>
    </xf>
    <xf numFmtId="0" fontId="4" fillId="0" borderId="0" xfId="20" applyNumberFormat="1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0" fontId="7" fillId="0" borderId="0" xfId="20" applyFont="1" applyAlignme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3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 applyProtection="1">
      <alignment horizontal="distributed" vertical="center"/>
      <protection/>
    </xf>
    <xf numFmtId="0" fontId="4" fillId="0" borderId="1" xfId="21" applyFont="1" applyFill="1" applyBorder="1" applyAlignment="1" applyProtection="1">
      <alignment vertical="center"/>
      <protection/>
    </xf>
    <xf numFmtId="0" fontId="4" fillId="0" borderId="42" xfId="21" applyFont="1" applyFill="1" applyBorder="1" applyAlignment="1" applyProtection="1">
      <alignment vertical="center"/>
      <protection/>
    </xf>
    <xf numFmtId="0" fontId="4" fillId="0" borderId="1" xfId="21" applyFont="1" applyBorder="1" applyAlignment="1" applyProtection="1">
      <alignment vertical="center"/>
      <protection/>
    </xf>
    <xf numFmtId="0" fontId="4" fillId="0" borderId="1" xfId="21" applyFont="1" applyFill="1" applyBorder="1" applyAlignment="1" applyProtection="1">
      <alignment horizontal="left" vertical="center"/>
      <protection/>
    </xf>
    <xf numFmtId="0" fontId="4" fillId="0" borderId="0" xfId="21" applyFont="1" applyAlignment="1" applyProtection="1">
      <alignment vertical="center"/>
      <protection/>
    </xf>
    <xf numFmtId="0" fontId="4" fillId="0" borderId="2" xfId="21" applyFont="1" applyBorder="1" applyAlignment="1" applyProtection="1">
      <alignment horizontal="distributed" vertical="center" wrapText="1"/>
      <protection/>
    </xf>
    <xf numFmtId="0" fontId="4" fillId="0" borderId="3" xfId="21" applyFont="1" applyBorder="1" applyAlignment="1" applyProtection="1">
      <alignment horizontal="distributed" vertical="center" wrapText="1"/>
      <protection/>
    </xf>
    <xf numFmtId="0" fontId="4" fillId="0" borderId="3" xfId="21" applyFont="1" applyFill="1" applyBorder="1" applyAlignment="1" applyProtection="1">
      <alignment horizontal="distributed" vertical="center" wrapText="1"/>
      <protection/>
    </xf>
    <xf numFmtId="0" fontId="4" fillId="0" borderId="22" xfId="21" applyFont="1" applyBorder="1" applyAlignment="1" applyProtection="1">
      <alignment horizontal="distributed" vertical="center" wrapText="1"/>
      <protection/>
    </xf>
    <xf numFmtId="0" fontId="4" fillId="0" borderId="19" xfId="21" applyFont="1" applyBorder="1" applyAlignment="1" applyProtection="1">
      <alignment vertical="center"/>
      <protection/>
    </xf>
    <xf numFmtId="0" fontId="5" fillId="0" borderId="7" xfId="21" applyFont="1" applyBorder="1" applyAlignment="1">
      <alignment horizontal="distributed" vertical="center" wrapText="1"/>
      <protection/>
    </xf>
    <xf numFmtId="0" fontId="5" fillId="0" borderId="8" xfId="21" applyFont="1" applyBorder="1" applyAlignment="1">
      <alignment horizontal="distributed" vertical="center" wrapText="1"/>
      <protection/>
    </xf>
    <xf numFmtId="0" fontId="5" fillId="0" borderId="41" xfId="21" applyFont="1" applyBorder="1" applyAlignment="1">
      <alignment horizontal="distributed" vertical="center" wrapText="1"/>
      <protection/>
    </xf>
    <xf numFmtId="0" fontId="4" fillId="0" borderId="12" xfId="21" applyFont="1" applyBorder="1" applyAlignment="1" applyProtection="1">
      <alignment horizontal="distributed" vertical="center"/>
      <protection/>
    </xf>
    <xf numFmtId="0" fontId="4" fillId="0" borderId="13" xfId="21" applyFont="1" applyBorder="1" applyAlignment="1" applyProtection="1">
      <alignment horizontal="distributed" vertical="center"/>
      <protection/>
    </xf>
    <xf numFmtId="37" fontId="4" fillId="0" borderId="13" xfId="21" applyNumberFormat="1" applyFont="1" applyFill="1" applyBorder="1" applyAlignment="1" applyProtection="1">
      <alignment vertical="center"/>
      <protection/>
    </xf>
    <xf numFmtId="37" fontId="4" fillId="0" borderId="13" xfId="21" applyNumberFormat="1" applyFont="1" applyFill="1" applyBorder="1" applyAlignment="1" applyProtection="1">
      <alignment horizontal="center" vertical="center"/>
      <protection/>
    </xf>
    <xf numFmtId="37" fontId="4" fillId="0" borderId="6" xfId="21" applyNumberFormat="1" applyFont="1" applyBorder="1" applyAlignment="1" applyProtection="1">
      <alignment vertical="center"/>
      <protection/>
    </xf>
    <xf numFmtId="0" fontId="4" fillId="0" borderId="14" xfId="21" applyFont="1" applyBorder="1" applyAlignment="1" applyProtection="1">
      <alignment horizontal="distributed" vertical="center"/>
      <protection/>
    </xf>
    <xf numFmtId="0" fontId="4" fillId="0" borderId="15" xfId="21" applyFont="1" applyBorder="1" applyAlignment="1" applyProtection="1">
      <alignment horizontal="distributed" vertical="center"/>
      <protection/>
    </xf>
    <xf numFmtId="37" fontId="4" fillId="0" borderId="15" xfId="21" applyNumberFormat="1" applyFont="1" applyFill="1" applyBorder="1" applyAlignment="1" applyProtection="1">
      <alignment vertical="center"/>
      <protection/>
    </xf>
    <xf numFmtId="37" fontId="4" fillId="0" borderId="15" xfId="21" applyNumberFormat="1" applyFont="1" applyFill="1" applyBorder="1" applyAlignment="1" applyProtection="1">
      <alignment horizontal="center" vertical="center"/>
      <protection/>
    </xf>
    <xf numFmtId="37" fontId="4" fillId="0" borderId="26" xfId="21" applyNumberFormat="1" applyFont="1" applyBorder="1" applyAlignment="1" applyProtection="1">
      <alignment vertical="center"/>
      <protection/>
    </xf>
    <xf numFmtId="0" fontId="4" fillId="0" borderId="31" xfId="21" applyFont="1" applyBorder="1" applyAlignment="1" applyProtection="1">
      <alignment horizontal="distributed" vertical="center" wrapText="1"/>
      <protection/>
    </xf>
    <xf numFmtId="0" fontId="4" fillId="0" borderId="15" xfId="21" applyFont="1" applyBorder="1" applyAlignment="1" applyProtection="1">
      <alignment horizontal="distributed" vertical="center" shrinkToFit="1"/>
      <protection/>
    </xf>
    <xf numFmtId="0" fontId="4" fillId="0" borderId="23" xfId="21" applyFont="1" applyBorder="1" applyAlignment="1" applyProtection="1">
      <alignment horizontal="distributed" vertical="center" wrapText="1"/>
      <protection/>
    </xf>
    <xf numFmtId="0" fontId="5" fillId="0" borderId="24" xfId="21" applyFont="1" applyBorder="1" applyAlignment="1">
      <alignment horizontal="distributed" vertical="center" wrapText="1"/>
      <protection/>
    </xf>
    <xf numFmtId="37" fontId="4" fillId="0" borderId="26" xfId="21" applyNumberFormat="1" applyFont="1" applyFill="1" applyBorder="1" applyAlignment="1" applyProtection="1">
      <alignment vertical="center"/>
      <protection/>
    </xf>
    <xf numFmtId="38" fontId="4" fillId="0" borderId="15" xfId="16" applyFont="1" applyFill="1" applyBorder="1" applyAlignment="1" applyProtection="1">
      <alignment horizontal="right" vertical="center"/>
      <protection/>
    </xf>
    <xf numFmtId="0" fontId="5" fillId="0" borderId="23" xfId="21" applyFont="1" applyBorder="1" applyAlignment="1">
      <alignment horizontal="distributed" vertical="center" wrapText="1"/>
      <protection/>
    </xf>
    <xf numFmtId="37" fontId="4" fillId="0" borderId="15" xfId="21" applyNumberFormat="1" applyFont="1" applyFill="1" applyBorder="1" applyAlignment="1" applyProtection="1">
      <alignment vertical="center"/>
      <protection/>
    </xf>
    <xf numFmtId="37" fontId="4" fillId="0" borderId="26" xfId="21" applyNumberFormat="1" applyFont="1" applyBorder="1" applyAlignment="1" applyProtection="1">
      <alignment vertical="center"/>
      <protection/>
    </xf>
    <xf numFmtId="37" fontId="4" fillId="0" borderId="26" xfId="21" applyNumberFormat="1" applyFont="1" applyFill="1" applyBorder="1" applyAlignment="1" applyProtection="1">
      <alignment vertical="center"/>
      <protection/>
    </xf>
    <xf numFmtId="0" fontId="4" fillId="0" borderId="28" xfId="21" applyFont="1" applyFill="1" applyBorder="1" applyAlignment="1" applyProtection="1">
      <alignment horizontal="distributed" vertical="center" wrapText="1"/>
      <protection/>
    </xf>
    <xf numFmtId="0" fontId="4" fillId="0" borderId="15" xfId="21" applyFont="1" applyFill="1" applyBorder="1" applyAlignment="1" applyProtection="1">
      <alignment horizontal="distributed" vertical="center"/>
      <protection/>
    </xf>
    <xf numFmtId="0" fontId="4" fillId="0" borderId="19" xfId="21" applyFont="1" applyFill="1" applyBorder="1" applyAlignment="1" applyProtection="1">
      <alignment vertical="center"/>
      <protection/>
    </xf>
    <xf numFmtId="0" fontId="4" fillId="0" borderId="31" xfId="21" applyFont="1" applyFill="1" applyBorder="1" applyAlignment="1" applyProtection="1">
      <alignment horizontal="distributed" vertical="center" wrapText="1"/>
      <protection/>
    </xf>
    <xf numFmtId="0" fontId="4" fillId="0" borderId="31" xfId="21" applyFont="1" applyBorder="1" applyAlignment="1" applyProtection="1">
      <alignment horizontal="distributed" vertical="center"/>
      <protection/>
    </xf>
    <xf numFmtId="38" fontId="4" fillId="0" borderId="15" xfId="16" applyFont="1" applyFill="1" applyBorder="1" applyAlignment="1" applyProtection="1">
      <alignment vertical="center"/>
      <protection/>
    </xf>
    <xf numFmtId="0" fontId="4" fillId="0" borderId="18" xfId="21" applyFont="1" applyBorder="1" applyAlignment="1" applyProtection="1">
      <alignment horizontal="distributed" vertical="center"/>
      <protection/>
    </xf>
    <xf numFmtId="0" fontId="4" fillId="0" borderId="24" xfId="21" applyFont="1" applyBorder="1" applyAlignment="1" applyProtection="1">
      <alignment horizontal="distributed" vertical="center" wrapText="1"/>
      <protection/>
    </xf>
    <xf numFmtId="0" fontId="4" fillId="0" borderId="28" xfId="21" applyFont="1" applyBorder="1" applyAlignment="1" applyProtection="1">
      <alignment horizontal="distributed" vertical="center"/>
      <protection/>
    </xf>
    <xf numFmtId="0" fontId="4" fillId="0" borderId="15" xfId="21" applyFont="1" applyFill="1" applyBorder="1" applyAlignment="1" applyProtection="1">
      <alignment horizontal="distributed" vertical="center"/>
      <protection/>
    </xf>
    <xf numFmtId="0" fontId="4" fillId="0" borderId="28" xfId="21" applyFont="1" applyBorder="1" applyAlignment="1">
      <alignment horizontal="distributed" vertical="center" wrapText="1"/>
      <protection/>
    </xf>
    <xf numFmtId="0" fontId="4" fillId="0" borderId="40" xfId="21" applyFont="1" applyBorder="1" applyAlignment="1" applyProtection="1">
      <alignment horizontal="distributed" vertical="center"/>
      <protection/>
    </xf>
    <xf numFmtId="0" fontId="4" fillId="0" borderId="32" xfId="21" applyFont="1" applyBorder="1" applyAlignment="1" applyProtection="1">
      <alignment horizontal="distributed" vertical="center"/>
      <protection/>
    </xf>
    <xf numFmtId="37" fontId="4" fillId="0" borderId="32" xfId="21" applyNumberFormat="1" applyFont="1" applyFill="1" applyBorder="1" applyAlignment="1" applyProtection="1">
      <alignment vertical="center"/>
      <protection/>
    </xf>
    <xf numFmtId="37" fontId="4" fillId="0" borderId="39" xfId="21" applyNumberFormat="1" applyFont="1" applyFill="1" applyBorder="1" applyAlignment="1" applyProtection="1">
      <alignment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7" fillId="0" borderId="0" xfId="21" applyFont="1" applyAlignment="1">
      <alignment horizontal="left" vertical="center"/>
      <protection/>
    </xf>
    <xf numFmtId="0" fontId="7" fillId="0" borderId="0" xfId="21" applyFont="1" applyAlignment="1">
      <alignment vertical="center"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0" fillId="0" borderId="16" xfId="22" applyFont="1" applyBorder="1" applyAlignment="1">
      <alignment horizontal="center" vertical="center" wrapText="1"/>
      <protection/>
    </xf>
    <xf numFmtId="0" fontId="11" fillId="0" borderId="16" xfId="22" applyFont="1" applyBorder="1" applyAlignment="1">
      <alignment horizontal="center" vertical="center" wrapText="1"/>
      <protection/>
    </xf>
    <xf numFmtId="0" fontId="10" fillId="0" borderId="29" xfId="22" applyFont="1" applyBorder="1" applyAlignment="1">
      <alignment horizontal="center"/>
      <protection/>
    </xf>
    <xf numFmtId="0" fontId="10" fillId="0" borderId="43" xfId="22" applyFont="1" applyBorder="1" applyAlignment="1">
      <alignment horizontal="center"/>
      <protection/>
    </xf>
    <xf numFmtId="0" fontId="10" fillId="0" borderId="44" xfId="22" applyFont="1" applyBorder="1" applyAlignment="1">
      <alignment horizontal="center"/>
      <protection/>
    </xf>
    <xf numFmtId="0" fontId="10" fillId="0" borderId="16" xfId="22" applyFont="1" applyBorder="1" applyAlignment="1">
      <alignment horizontal="center"/>
      <protection/>
    </xf>
    <xf numFmtId="0" fontId="10" fillId="0" borderId="0" xfId="22" applyFont="1">
      <alignment/>
      <protection/>
    </xf>
    <xf numFmtId="0" fontId="10" fillId="0" borderId="16" xfId="22" applyFont="1" applyBorder="1" applyAlignment="1">
      <alignment horizontal="center" vertical="center" wrapText="1"/>
      <protection/>
    </xf>
    <xf numFmtId="0" fontId="11" fillId="0" borderId="16" xfId="22" applyFont="1" applyBorder="1" applyAlignment="1">
      <alignment horizontal="center" vertical="center" wrapText="1"/>
      <protection/>
    </xf>
    <xf numFmtId="0" fontId="10" fillId="0" borderId="0" xfId="22" applyFont="1" applyAlignment="1">
      <alignment horizontal="center" vertical="center" wrapText="1"/>
      <protection/>
    </xf>
    <xf numFmtId="0" fontId="10" fillId="0" borderId="16" xfId="22" applyFont="1" applyBorder="1" applyAlignment="1" applyProtection="1">
      <alignment horizontal="distributed" vertical="center"/>
      <protection/>
    </xf>
    <xf numFmtId="0" fontId="10" fillId="0" borderId="16" xfId="22" applyFont="1" applyBorder="1" applyAlignment="1">
      <alignment horizontal="center" vertical="center"/>
      <protection/>
    </xf>
    <xf numFmtId="0" fontId="10" fillId="0" borderId="16" xfId="22" applyFont="1" applyBorder="1" applyAlignment="1" applyProtection="1">
      <alignment horizontal="distributed" vertical="center" wrapText="1"/>
      <protection/>
    </xf>
    <xf numFmtId="0" fontId="10" fillId="0" borderId="16" xfId="22" applyFont="1" applyBorder="1" applyAlignment="1">
      <alignment horizontal="distributed" vertical="center" wrapText="1"/>
      <protection/>
    </xf>
    <xf numFmtId="0" fontId="10" fillId="0" borderId="16" xfId="22" applyFont="1" applyBorder="1" applyAlignment="1" applyProtection="1">
      <alignment horizontal="distributed" vertical="center" wrapText="1"/>
      <protection/>
    </xf>
    <xf numFmtId="0" fontId="10" fillId="0" borderId="16" xfId="22" applyFont="1" applyBorder="1" applyAlignment="1">
      <alignment horizontal="distributed" vertical="center"/>
      <protection/>
    </xf>
    <xf numFmtId="0" fontId="10" fillId="0" borderId="30" xfId="22" applyFont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25" xfId="22" applyFont="1" applyBorder="1" applyAlignment="1">
      <alignment horizontal="center" vertical="center" wrapText="1"/>
      <protection/>
    </xf>
    <xf numFmtId="0" fontId="10" fillId="0" borderId="16" xfId="22" applyFont="1" applyBorder="1" applyAlignment="1" applyProtection="1">
      <alignment horizontal="distributed" vertical="center"/>
      <protection/>
    </xf>
    <xf numFmtId="0" fontId="10" fillId="0" borderId="16" xfId="22" applyFont="1" applyBorder="1" applyAlignment="1">
      <alignment horizontal="distributed" vertical="center"/>
      <protection/>
    </xf>
    <xf numFmtId="0" fontId="0" fillId="0" borderId="10" xfId="22" applyFont="1" applyBorder="1" applyAlignment="1">
      <alignment horizontal="center" vertical="center" wrapText="1"/>
      <protection/>
    </xf>
    <xf numFmtId="0" fontId="10" fillId="0" borderId="30" xfId="22" applyFont="1" applyBorder="1" applyAlignment="1">
      <alignment vertical="center" wrapText="1"/>
      <protection/>
    </xf>
    <xf numFmtId="0" fontId="10" fillId="0" borderId="30" xfId="22" applyFont="1" applyBorder="1" applyAlignment="1" applyProtection="1">
      <alignment horizontal="center" vertical="center" wrapText="1"/>
      <protection/>
    </xf>
    <xf numFmtId="0" fontId="10" fillId="0" borderId="30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/>
      <protection/>
    </xf>
    <xf numFmtId="0" fontId="10" fillId="0" borderId="25" xfId="22" applyFont="1" applyBorder="1" applyAlignment="1">
      <alignment vertical="center" wrapText="1"/>
      <protection/>
    </xf>
    <xf numFmtId="0" fontId="10" fillId="0" borderId="25" xfId="22" applyFont="1" applyBorder="1" applyAlignment="1" applyProtection="1">
      <alignment horizontal="center" vertical="center" wrapText="1"/>
      <protection/>
    </xf>
    <xf numFmtId="0" fontId="10" fillId="0" borderId="25" xfId="22" applyFont="1" applyBorder="1" applyAlignment="1">
      <alignment horizontal="center"/>
      <protection/>
    </xf>
    <xf numFmtId="0" fontId="8" fillId="0" borderId="0" xfId="23" applyFont="1" applyAlignment="1">
      <alignment vertical="center"/>
      <protection/>
    </xf>
    <xf numFmtId="0" fontId="14" fillId="0" borderId="0" xfId="23" applyFont="1" applyAlignment="1">
      <alignment horizontal="distributed" vertical="center"/>
      <protection/>
    </xf>
    <xf numFmtId="0" fontId="14" fillId="0" borderId="0" xfId="23" applyFont="1" applyAlignment="1">
      <alignment horizontal="center" vertical="center"/>
      <protection/>
    </xf>
    <xf numFmtId="0" fontId="14" fillId="0" borderId="0" xfId="23" applyFont="1">
      <alignment/>
      <protection/>
    </xf>
    <xf numFmtId="0" fontId="5" fillId="0" borderId="0" xfId="23" applyFont="1">
      <alignment/>
      <protection/>
    </xf>
    <xf numFmtId="0" fontId="14" fillId="0" borderId="0" xfId="23" applyFont="1" applyAlignment="1">
      <alignment horizontal="right"/>
      <protection/>
    </xf>
    <xf numFmtId="0" fontId="14" fillId="0" borderId="30" xfId="23" applyFont="1" applyBorder="1" applyAlignment="1">
      <alignment horizontal="distributed" vertical="center" wrapText="1"/>
      <protection/>
    </xf>
    <xf numFmtId="0" fontId="14" fillId="0" borderId="29" xfId="23" applyFont="1" applyBorder="1" applyAlignment="1">
      <alignment horizontal="center" vertical="center" wrapText="1"/>
      <protection/>
    </xf>
    <xf numFmtId="0" fontId="14" fillId="0" borderId="43" xfId="23" applyFont="1" applyBorder="1" applyAlignment="1">
      <alignment horizontal="center" vertical="center" wrapText="1"/>
      <protection/>
    </xf>
    <xf numFmtId="0" fontId="14" fillId="0" borderId="44" xfId="23" applyFont="1" applyBorder="1" applyAlignment="1">
      <alignment horizontal="center" vertical="center" wrapText="1"/>
      <protection/>
    </xf>
    <xf numFmtId="0" fontId="0" fillId="0" borderId="25" xfId="23" applyFont="1" applyBorder="1" applyAlignment="1">
      <alignment horizontal="distributed" vertical="center" wrapText="1"/>
      <protection/>
    </xf>
    <xf numFmtId="0" fontId="14" fillId="0" borderId="25" xfId="23" applyFont="1" applyBorder="1" applyAlignment="1">
      <alignment horizontal="distributed" vertical="center" wrapText="1"/>
      <protection/>
    </xf>
    <xf numFmtId="0" fontId="11" fillId="0" borderId="16" xfId="23" applyFont="1" applyBorder="1" applyAlignment="1">
      <alignment horizontal="center" wrapText="1"/>
      <protection/>
    </xf>
    <xf numFmtId="0" fontId="11" fillId="0" borderId="16" xfId="23" applyFont="1" applyBorder="1" applyAlignment="1">
      <alignment horizontal="center"/>
      <protection/>
    </xf>
    <xf numFmtId="0" fontId="11" fillId="0" borderId="16" xfId="23" applyFont="1" applyFill="1" applyBorder="1" applyAlignment="1">
      <alignment horizontal="center" wrapText="1"/>
      <protection/>
    </xf>
    <xf numFmtId="0" fontId="14" fillId="0" borderId="16" xfId="23" applyFont="1" applyBorder="1" applyAlignment="1">
      <alignment horizontal="distributed" vertical="center"/>
      <protection/>
    </xf>
    <xf numFmtId="0" fontId="14" fillId="0" borderId="16" xfId="23" applyFont="1" applyBorder="1" applyAlignment="1">
      <alignment horizontal="distributed" vertical="center" shrinkToFit="1"/>
      <protection/>
    </xf>
    <xf numFmtId="0" fontId="9" fillId="0" borderId="16" xfId="23" applyFont="1" applyBorder="1" applyAlignment="1">
      <alignment horizontal="center" vertical="center" shrinkToFit="1"/>
      <protection/>
    </xf>
    <xf numFmtId="0" fontId="9" fillId="0" borderId="16" xfId="23" applyFont="1" applyFill="1" applyBorder="1" applyAlignment="1">
      <alignment horizontal="center" vertical="center"/>
      <protection/>
    </xf>
    <xf numFmtId="0" fontId="14" fillId="0" borderId="16" xfId="23" applyFont="1" applyBorder="1">
      <alignment/>
      <protection/>
    </xf>
    <xf numFmtId="0" fontId="9" fillId="0" borderId="16" xfId="23" applyFont="1" applyFill="1" applyBorder="1" applyAlignment="1">
      <alignment horizontal="center" vertical="center" shrinkToFit="1"/>
      <protection/>
    </xf>
    <xf numFmtId="0" fontId="14" fillId="0" borderId="16" xfId="23" applyFont="1" applyBorder="1" applyAlignment="1">
      <alignment horizontal="distributed" vertical="center" wrapText="1"/>
      <protection/>
    </xf>
    <xf numFmtId="0" fontId="11" fillId="0" borderId="16" xfId="23" applyFont="1" applyBorder="1" applyAlignment="1">
      <alignment horizontal="center" vertical="center" wrapText="1"/>
      <protection/>
    </xf>
    <xf numFmtId="0" fontId="10" fillId="0" borderId="16" xfId="23" applyFont="1" applyBorder="1" applyAlignment="1">
      <alignment horizontal="center" vertical="center" shrinkToFit="1"/>
      <protection/>
    </xf>
    <xf numFmtId="0" fontId="14" fillId="0" borderId="10" xfId="23" applyFont="1" applyBorder="1" applyAlignment="1">
      <alignment horizontal="distributed" vertical="center" wrapText="1"/>
      <protection/>
    </xf>
    <xf numFmtId="0" fontId="9" fillId="0" borderId="16" xfId="23" applyFont="1" applyBorder="1" applyAlignment="1">
      <alignment horizontal="center" vertical="center"/>
      <protection/>
    </xf>
    <xf numFmtId="0" fontId="14" fillId="0" borderId="16" xfId="23" applyFont="1" applyBorder="1" applyAlignment="1">
      <alignment horizontal="distributed" vertical="center" wrapText="1"/>
      <protection/>
    </xf>
    <xf numFmtId="0" fontId="0" fillId="0" borderId="10" xfId="23" applyFont="1" applyBorder="1" applyAlignment="1">
      <alignment horizontal="distributed" vertical="center" wrapText="1"/>
      <protection/>
    </xf>
    <xf numFmtId="0" fontId="9" fillId="0" borderId="30" xfId="23" applyFont="1" applyBorder="1" applyAlignment="1">
      <alignment horizontal="center" vertical="center" shrinkToFit="1"/>
      <protection/>
    </xf>
    <xf numFmtId="0" fontId="9" fillId="0" borderId="30" xfId="23" applyFont="1" applyFill="1" applyBorder="1" applyAlignment="1">
      <alignment horizontal="center" vertical="center" shrinkToFit="1"/>
      <protection/>
    </xf>
    <xf numFmtId="0" fontId="0" fillId="0" borderId="10" xfId="23" applyFont="1" applyBorder="1" applyAlignment="1">
      <alignment horizontal="center" vertical="center" shrinkToFit="1"/>
      <protection/>
    </xf>
    <xf numFmtId="0" fontId="11" fillId="0" borderId="16" xfId="23" applyFont="1" applyBorder="1" applyAlignment="1">
      <alignment horizontal="center" vertical="center" wrapText="1" shrinkToFit="1"/>
      <protection/>
    </xf>
    <xf numFmtId="0" fontId="14" fillId="0" borderId="30" xfId="23" applyFont="1" applyBorder="1">
      <alignment/>
      <protection/>
    </xf>
    <xf numFmtId="0" fontId="11" fillId="0" borderId="45" xfId="23" applyFont="1" applyBorder="1" applyAlignment="1">
      <alignment horizontal="distributed" vertical="center" wrapText="1"/>
      <protection/>
    </xf>
    <xf numFmtId="0" fontId="14" fillId="0" borderId="30" xfId="23" applyFont="1" applyBorder="1" applyAlignment="1">
      <alignment horizontal="center" vertical="center" shrinkToFit="1"/>
      <protection/>
    </xf>
    <xf numFmtId="0" fontId="9" fillId="0" borderId="45" xfId="23" applyFont="1" applyBorder="1" applyAlignment="1">
      <alignment horizontal="center" vertical="center" shrinkToFit="1"/>
      <protection/>
    </xf>
    <xf numFmtId="0" fontId="9" fillId="0" borderId="30" xfId="23" applyFont="1" applyBorder="1" applyAlignment="1">
      <alignment horizontal="center" vertical="center"/>
      <protection/>
    </xf>
    <xf numFmtId="0" fontId="11" fillId="0" borderId="46" xfId="23" applyFont="1" applyBorder="1" applyAlignment="1">
      <alignment horizontal="distributed" vertical="center" wrapText="1"/>
      <protection/>
    </xf>
    <xf numFmtId="0" fontId="14" fillId="0" borderId="10" xfId="23" applyFont="1" applyBorder="1" applyAlignment="1">
      <alignment horizontal="center" vertical="center" shrinkToFit="1"/>
      <protection/>
    </xf>
    <xf numFmtId="0" fontId="9" fillId="0" borderId="46" xfId="23" applyFont="1" applyBorder="1" applyAlignment="1">
      <alignment horizontal="center" vertical="center" shrinkToFit="1"/>
      <protection/>
    </xf>
    <xf numFmtId="0" fontId="11" fillId="0" borderId="46" xfId="23" applyFont="1" applyBorder="1" applyAlignment="1">
      <alignment horizontal="center" vertical="center" wrapText="1"/>
      <protection/>
    </xf>
    <xf numFmtId="0" fontId="9" fillId="0" borderId="10" xfId="23" applyFont="1" applyBorder="1" applyAlignment="1">
      <alignment horizontal="center" vertical="center"/>
      <protection/>
    </xf>
    <xf numFmtId="0" fontId="11" fillId="0" borderId="25" xfId="23" applyFont="1" applyBorder="1" applyAlignment="1">
      <alignment horizontal="distributed" vertical="center" wrapText="1"/>
      <protection/>
    </xf>
    <xf numFmtId="0" fontId="14" fillId="0" borderId="25" xfId="23" applyFont="1" applyBorder="1" applyAlignment="1">
      <alignment horizontal="center" vertical="center" shrinkToFit="1"/>
      <protection/>
    </xf>
    <xf numFmtId="0" fontId="9" fillId="0" borderId="25" xfId="23" applyFont="1" applyBorder="1" applyAlignment="1">
      <alignment horizontal="center" vertical="center" shrinkToFit="1"/>
      <protection/>
    </xf>
    <xf numFmtId="0" fontId="11" fillId="0" borderId="25" xfId="23" applyFont="1" applyBorder="1" applyAlignment="1">
      <alignment horizontal="center" vertical="center" wrapText="1"/>
      <protection/>
    </xf>
    <xf numFmtId="0" fontId="9" fillId="0" borderId="25" xfId="23" applyFont="1" applyBorder="1" applyAlignment="1">
      <alignment horizontal="center" vertical="center"/>
      <protection/>
    </xf>
    <xf numFmtId="0" fontId="9" fillId="0" borderId="16" xfId="23" applyFont="1" applyBorder="1" applyAlignment="1">
      <alignment vertical="center"/>
      <protection/>
    </xf>
    <xf numFmtId="0" fontId="14" fillId="0" borderId="47" xfId="23" applyFont="1" applyBorder="1" applyAlignment="1">
      <alignment horizontal="left" vertical="center"/>
      <protection/>
    </xf>
    <xf numFmtId="0" fontId="0" fillId="0" borderId="47" xfId="23" applyFont="1" applyBorder="1" applyAlignment="1">
      <alignment horizontal="left" vertical="center"/>
      <protection/>
    </xf>
    <xf numFmtId="0" fontId="0" fillId="0" borderId="0" xfId="23" applyFont="1" applyBorder="1" applyAlignment="1">
      <alignment horizontal="left" vertical="center"/>
      <protection/>
    </xf>
    <xf numFmtId="0" fontId="14" fillId="0" borderId="0" xfId="23" applyFont="1" applyAlignment="1">
      <alignment horizontal="left" vertical="center"/>
      <protection/>
    </xf>
    <xf numFmtId="0" fontId="0" fillId="0" borderId="0" xfId="23" applyFont="1" applyAlignment="1">
      <alignment horizontal="left" vertical="center"/>
      <protection/>
    </xf>
    <xf numFmtId="0" fontId="16" fillId="0" borderId="0" xfId="24" applyFont="1" applyAlignment="1">
      <alignment horizontal="left"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1" xfId="24" applyFont="1" applyBorder="1">
      <alignment/>
      <protection/>
    </xf>
    <xf numFmtId="0" fontId="0" fillId="0" borderId="0" xfId="24" applyFont="1" applyAlignment="1">
      <alignment horizontal="left"/>
      <protection/>
    </xf>
    <xf numFmtId="0" fontId="0" fillId="0" borderId="0" xfId="24" applyFont="1" applyAlignment="1">
      <alignment horizontal="right"/>
      <protection/>
    </xf>
    <xf numFmtId="0" fontId="0" fillId="0" borderId="30" xfId="24" applyFont="1" applyBorder="1" applyAlignment="1">
      <alignment horizontal="center" vertical="center" wrapText="1"/>
      <protection/>
    </xf>
    <xf numFmtId="0" fontId="0" fillId="0" borderId="48" xfId="24" applyFont="1" applyBorder="1" applyAlignment="1">
      <alignment horizontal="center" vertical="center" wrapText="1"/>
      <protection/>
    </xf>
    <xf numFmtId="0" fontId="0" fillId="0" borderId="49" xfId="24" applyFont="1" applyBorder="1" applyAlignment="1">
      <alignment horizontal="center" vertical="center" wrapText="1"/>
      <protection/>
    </xf>
    <xf numFmtId="0" fontId="0" fillId="0" borderId="48" xfId="24" applyFont="1" applyBorder="1" applyAlignment="1">
      <alignment horizontal="center" vertical="center" shrinkToFit="1"/>
      <protection/>
    </xf>
    <xf numFmtId="0" fontId="0" fillId="0" borderId="47" xfId="24" applyFont="1" applyBorder="1" applyAlignment="1">
      <alignment horizontal="center" vertical="center" shrinkToFit="1"/>
      <protection/>
    </xf>
    <xf numFmtId="0" fontId="9" fillId="0" borderId="47" xfId="24" applyFont="1" applyBorder="1" applyAlignment="1">
      <alignment/>
      <protection/>
    </xf>
    <xf numFmtId="0" fontId="0" fillId="0" borderId="47" xfId="24" applyFont="1" applyBorder="1" applyAlignment="1">
      <alignment/>
      <protection/>
    </xf>
    <xf numFmtId="0" fontId="9" fillId="0" borderId="30" xfId="24" applyFont="1" applyBorder="1" applyAlignment="1">
      <alignment horizontal="center" vertical="center" wrapText="1"/>
      <protection/>
    </xf>
    <xf numFmtId="0" fontId="0" fillId="0" borderId="29" xfId="24" applyFont="1" applyBorder="1" applyAlignment="1">
      <alignment horizontal="center" vertical="center" wrapText="1"/>
      <protection/>
    </xf>
    <xf numFmtId="0" fontId="0" fillId="0" borderId="44" xfId="24" applyFont="1" applyBorder="1" applyAlignment="1">
      <alignment horizontal="center" vertical="center" wrapText="1"/>
      <protection/>
    </xf>
    <xf numFmtId="0" fontId="0" fillId="0" borderId="10" xfId="24" applyFont="1" applyBorder="1" applyAlignment="1">
      <alignment horizontal="center" vertical="center" wrapText="1"/>
      <protection/>
    </xf>
    <xf numFmtId="0" fontId="0" fillId="0" borderId="19" xfId="24" applyFont="1" applyBorder="1" applyAlignment="1">
      <alignment horizontal="center" vertical="center" wrapText="1"/>
      <protection/>
    </xf>
    <xf numFmtId="0" fontId="0" fillId="0" borderId="50" xfId="24" applyFont="1" applyBorder="1" applyAlignment="1">
      <alignment horizontal="center" vertical="center" wrapText="1"/>
      <protection/>
    </xf>
    <xf numFmtId="0" fontId="0" fillId="0" borderId="15" xfId="24" applyFont="1" applyBorder="1" applyAlignment="1">
      <alignment horizontal="center" vertical="center" shrinkToFit="1"/>
      <protection/>
    </xf>
    <xf numFmtId="0" fontId="0" fillId="0" borderId="1" xfId="24" applyFont="1" applyBorder="1" applyAlignment="1">
      <alignment horizontal="center" vertical="center" shrinkToFit="1"/>
      <protection/>
    </xf>
    <xf numFmtId="0" fontId="9" fillId="0" borderId="1" xfId="24" applyFont="1" applyBorder="1" applyAlignment="1">
      <alignment/>
      <protection/>
    </xf>
    <xf numFmtId="0" fontId="0" fillId="0" borderId="1" xfId="24" applyFont="1" applyBorder="1" applyAlignment="1">
      <alignment/>
      <protection/>
    </xf>
    <xf numFmtId="0" fontId="9" fillId="0" borderId="10" xfId="24" applyFont="1" applyBorder="1" applyAlignment="1">
      <alignment horizontal="center" vertical="center" wrapText="1"/>
      <protection/>
    </xf>
    <xf numFmtId="0" fontId="0" fillId="0" borderId="30" xfId="24" applyFont="1" applyBorder="1" applyAlignment="1">
      <alignment vertical="center" wrapText="1"/>
      <protection/>
    </xf>
    <xf numFmtId="0" fontId="0" fillId="0" borderId="30" xfId="24" applyFont="1" applyBorder="1" applyAlignment="1">
      <alignment vertical="center"/>
      <protection/>
    </xf>
    <xf numFmtId="0" fontId="0" fillId="0" borderId="10" xfId="24" applyFont="1" applyBorder="1" applyAlignment="1">
      <alignment vertical="center" wrapText="1"/>
      <protection/>
    </xf>
    <xf numFmtId="0" fontId="0" fillId="0" borderId="25" xfId="24" applyFont="1" applyBorder="1" applyAlignment="1">
      <alignment horizontal="center" vertical="center" wrapText="1"/>
      <protection/>
    </xf>
    <xf numFmtId="0" fontId="0" fillId="0" borderId="15" xfId="24" applyFont="1" applyBorder="1" applyAlignment="1">
      <alignment horizontal="center" vertical="center" wrapText="1"/>
      <protection/>
    </xf>
    <xf numFmtId="0" fontId="0" fillId="0" borderId="51" xfId="24" applyFont="1" applyBorder="1" applyAlignment="1">
      <alignment horizontal="center" vertical="center" wrapText="1"/>
      <protection/>
    </xf>
    <xf numFmtId="0" fontId="0" fillId="0" borderId="25" xfId="24" applyFont="1" applyBorder="1" applyAlignment="1">
      <alignment vertical="center"/>
      <protection/>
    </xf>
    <xf numFmtId="0" fontId="9" fillId="0" borderId="25" xfId="24" applyFont="1" applyBorder="1" applyAlignment="1">
      <alignment horizontal="center" vertical="center" wrapText="1"/>
      <protection/>
    </xf>
    <xf numFmtId="0" fontId="0" fillId="0" borderId="25" xfId="24" applyFont="1" applyBorder="1" applyAlignment="1">
      <alignment vertical="center" wrapText="1"/>
      <protection/>
    </xf>
    <xf numFmtId="0" fontId="0" fillId="0" borderId="16" xfId="24" applyFont="1" applyBorder="1" applyAlignment="1">
      <alignment horizontal="center" vertical="center"/>
      <protection/>
    </xf>
    <xf numFmtId="0" fontId="0" fillId="0" borderId="44" xfId="24" applyFont="1" applyBorder="1" applyAlignment="1">
      <alignment horizontal="center"/>
      <protection/>
    </xf>
    <xf numFmtId="0" fontId="0" fillId="0" borderId="29" xfId="24" applyFont="1" applyBorder="1" applyAlignment="1">
      <alignment horizontal="center"/>
      <protection/>
    </xf>
    <xf numFmtId="0" fontId="0" fillId="0" borderId="44" xfId="24" applyFont="1" applyBorder="1">
      <alignment/>
      <protection/>
    </xf>
    <xf numFmtId="0" fontId="0" fillId="0" borderId="16" xfId="24" applyFont="1" applyBorder="1" applyAlignment="1">
      <alignment horizontal="center" vertical="center"/>
      <protection/>
    </xf>
    <xf numFmtId="0" fontId="0" fillId="0" borderId="16" xfId="24" applyFont="1" applyBorder="1">
      <alignment/>
      <protection/>
    </xf>
    <xf numFmtId="0" fontId="0" fillId="0" borderId="16" xfId="24" applyFont="1" applyBorder="1" applyAlignment="1">
      <alignment shrinkToFit="1"/>
      <protection/>
    </xf>
    <xf numFmtId="0" fontId="0" fillId="0" borderId="30" xfId="24" applyFont="1" applyBorder="1" applyAlignment="1">
      <alignment horizontal="center" vertical="center"/>
      <protection/>
    </xf>
    <xf numFmtId="0" fontId="0" fillId="0" borderId="10" xfId="24" applyFont="1" applyBorder="1" applyAlignment="1">
      <alignment horizontal="center" vertical="center"/>
      <protection/>
    </xf>
    <xf numFmtId="0" fontId="0" fillId="0" borderId="44" xfId="24" applyFont="1" applyBorder="1" applyAlignment="1">
      <alignment vertical="center"/>
      <protection/>
    </xf>
    <xf numFmtId="0" fontId="10" fillId="0" borderId="16" xfId="24" applyFont="1" applyBorder="1" applyAlignment="1">
      <alignment wrapText="1"/>
      <protection/>
    </xf>
    <xf numFmtId="0" fontId="0" fillId="0" borderId="25" xfId="24" applyFont="1" applyBorder="1" applyAlignment="1">
      <alignment horizontal="center" vertical="center"/>
      <protection/>
    </xf>
    <xf numFmtId="0" fontId="0" fillId="0" borderId="30" xfId="24" applyFont="1" applyBorder="1" applyAlignment="1">
      <alignment horizontal="center" vertical="center" shrinkToFit="1"/>
      <protection/>
    </xf>
    <xf numFmtId="0" fontId="0" fillId="0" borderId="48" xfId="24" applyFont="1" applyBorder="1" applyAlignment="1">
      <alignment horizontal="center"/>
      <protection/>
    </xf>
    <xf numFmtId="0" fontId="0" fillId="0" borderId="49" xfId="24" applyFont="1" applyBorder="1" applyAlignment="1">
      <alignment vertical="center"/>
      <protection/>
    </xf>
    <xf numFmtId="0" fontId="0" fillId="0" borderId="30" xfId="24" applyFont="1" applyBorder="1" applyAlignment="1">
      <alignment horizontal="center" shrinkToFit="1"/>
      <protection/>
    </xf>
    <xf numFmtId="0" fontId="0" fillId="0" borderId="15" xfId="24" applyFont="1" applyBorder="1" applyAlignment="1">
      <alignment horizontal="center"/>
      <protection/>
    </xf>
    <xf numFmtId="0" fontId="0" fillId="0" borderId="51" xfId="24" applyFont="1" applyBorder="1" applyAlignment="1">
      <alignment vertical="center"/>
      <protection/>
    </xf>
    <xf numFmtId="0" fontId="0" fillId="0" borderId="25" xfId="24" applyFont="1" applyBorder="1" applyAlignment="1">
      <alignment shrinkToFit="1"/>
      <protection/>
    </xf>
    <xf numFmtId="0" fontId="9" fillId="0" borderId="30" xfId="24" applyFont="1" applyBorder="1" applyAlignment="1">
      <alignment wrapText="1"/>
      <protection/>
    </xf>
    <xf numFmtId="0" fontId="9" fillId="0" borderId="25" xfId="24" applyFont="1" applyBorder="1" applyAlignment="1">
      <alignment wrapText="1"/>
      <protection/>
    </xf>
    <xf numFmtId="0" fontId="0" fillId="0" borderId="16" xfId="24" applyFont="1" applyBorder="1" applyAlignment="1">
      <alignment horizontal="center" vertical="center"/>
      <protection/>
    </xf>
    <xf numFmtId="0" fontId="17" fillId="0" borderId="16" xfId="24" applyFont="1" applyBorder="1" applyAlignment="1">
      <alignment shrinkToFit="1"/>
      <protection/>
    </xf>
    <xf numFmtId="0" fontId="0" fillId="0" borderId="44" xfId="24" applyFont="1" applyBorder="1" applyAlignment="1">
      <alignment horizontal="center" vertical="center" wrapText="1"/>
      <protection/>
    </xf>
    <xf numFmtId="0" fontId="0" fillId="0" borderId="16" xfId="24" applyFont="1" applyBorder="1" applyAlignment="1">
      <alignment wrapText="1"/>
      <protection/>
    </xf>
    <xf numFmtId="0" fontId="0" fillId="0" borderId="16" xfId="24" applyFont="1" applyBorder="1" applyAlignment="1">
      <alignment horizontal="center" vertical="center" shrinkToFit="1"/>
      <protection/>
    </xf>
    <xf numFmtId="0" fontId="0" fillId="0" borderId="30" xfId="24" applyFont="1" applyBorder="1" applyAlignment="1">
      <alignment horizontal="center" vertical="center" wrapText="1"/>
      <protection/>
    </xf>
    <xf numFmtId="0" fontId="0" fillId="0" borderId="19" xfId="24" applyFont="1" applyBorder="1" applyAlignment="1">
      <alignment horizontal="center" vertical="center"/>
      <protection/>
    </xf>
    <xf numFmtId="0" fontId="0" fillId="0" borderId="50" xfId="24" applyFont="1" applyBorder="1" applyAlignment="1">
      <alignment vertical="center"/>
      <protection/>
    </xf>
    <xf numFmtId="0" fontId="0" fillId="0" borderId="10" xfId="24" applyFont="1" applyBorder="1" applyAlignment="1">
      <alignment horizontal="center" vertical="center"/>
      <protection/>
    </xf>
    <xf numFmtId="0" fontId="10" fillId="0" borderId="10" xfId="24" applyFont="1" applyBorder="1" applyAlignment="1">
      <alignment vertical="top" wrapText="1"/>
      <protection/>
    </xf>
    <xf numFmtId="0" fontId="0" fillId="0" borderId="16" xfId="24" applyFont="1" applyBorder="1" applyAlignment="1">
      <alignment horizontal="center" vertical="center" wrapText="1"/>
      <protection/>
    </xf>
    <xf numFmtId="0" fontId="0" fillId="0" borderId="30" xfId="24" applyFont="1" applyBorder="1" applyAlignment="1">
      <alignment horizontal="center" vertical="center" shrinkToFit="1"/>
      <protection/>
    </xf>
    <xf numFmtId="0" fontId="0" fillId="0" borderId="25" xfId="24" applyFont="1" applyBorder="1" applyAlignment="1">
      <alignment horizontal="center" vertical="center" shrinkToFit="1"/>
      <protection/>
    </xf>
    <xf numFmtId="57" fontId="0" fillId="0" borderId="16" xfId="24" applyNumberFormat="1" applyFont="1" applyBorder="1">
      <alignment/>
      <protection/>
    </xf>
    <xf numFmtId="195" fontId="17" fillId="0" borderId="29" xfId="24" applyNumberFormat="1" applyFont="1" applyBorder="1" applyAlignment="1">
      <alignment horizontal="center" vertical="center" wrapText="1"/>
      <protection/>
    </xf>
    <xf numFmtId="195" fontId="17" fillId="0" borderId="43" xfId="24" applyNumberFormat="1" applyFont="1" applyBorder="1" applyAlignment="1">
      <alignment horizontal="center" vertical="center" wrapText="1"/>
      <protection/>
    </xf>
    <xf numFmtId="195" fontId="17" fillId="0" borderId="44" xfId="24" applyNumberFormat="1" applyFont="1" applyBorder="1" applyAlignment="1">
      <alignment horizontal="center" vertical="center" wrapText="1"/>
      <protection/>
    </xf>
    <xf numFmtId="0" fontId="9" fillId="0" borderId="16" xfId="24" applyFont="1" applyBorder="1" applyAlignment="1">
      <alignment horizontal="center"/>
      <protection/>
    </xf>
    <xf numFmtId="0" fontId="0" fillId="0" borderId="48" xfId="24" applyFont="1" applyBorder="1">
      <alignment/>
      <protection/>
    </xf>
    <xf numFmtId="0" fontId="0" fillId="0" borderId="47" xfId="24" applyFont="1" applyBorder="1" applyAlignment="1">
      <alignment horizontal="center"/>
      <protection/>
    </xf>
    <xf numFmtId="0" fontId="0" fillId="0" borderId="47" xfId="24" applyFont="1" applyBorder="1">
      <alignment/>
      <protection/>
    </xf>
    <xf numFmtId="0" fontId="0" fillId="0" borderId="49" xfId="24" applyFont="1" applyBorder="1">
      <alignment/>
      <protection/>
    </xf>
    <xf numFmtId="0" fontId="0" fillId="0" borderId="47" xfId="24" applyFont="1" applyBorder="1" applyAlignment="1">
      <alignment vertical="center" wrapText="1"/>
      <protection/>
    </xf>
    <xf numFmtId="0" fontId="0" fillId="0" borderId="49" xfId="24" applyFont="1" applyBorder="1" applyAlignment="1">
      <alignment vertical="center" wrapText="1"/>
      <protection/>
    </xf>
    <xf numFmtId="0" fontId="9" fillId="0" borderId="30" xfId="24" applyFont="1" applyBorder="1" applyAlignment="1">
      <alignment horizontal="center" shrinkToFit="1"/>
      <protection/>
    </xf>
    <xf numFmtId="0" fontId="0" fillId="0" borderId="19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24" applyFont="1" applyBorder="1">
      <alignment/>
      <protection/>
    </xf>
    <xf numFmtId="0" fontId="0" fillId="0" borderId="50" xfId="24" applyFont="1" applyBorder="1">
      <alignment/>
      <protection/>
    </xf>
    <xf numFmtId="0" fontId="0" fillId="0" borderId="1" xfId="24" applyFont="1" applyBorder="1" applyAlignment="1">
      <alignment vertical="center" wrapText="1"/>
      <protection/>
    </xf>
    <xf numFmtId="0" fontId="0" fillId="0" borderId="51" xfId="24" applyFont="1" applyBorder="1" applyAlignment="1">
      <alignment vertical="center" wrapText="1"/>
      <protection/>
    </xf>
    <xf numFmtId="196" fontId="9" fillId="0" borderId="25" xfId="24" applyNumberFormat="1" applyFont="1" applyBorder="1" applyAlignment="1">
      <alignment horizontal="center" shrinkToFit="1"/>
      <protection/>
    </xf>
    <xf numFmtId="198" fontId="18" fillId="0" borderId="15" xfId="24" applyNumberFormat="1" applyFont="1" applyBorder="1" applyAlignment="1">
      <alignment horizontal="center"/>
      <protection/>
    </xf>
    <xf numFmtId="192" fontId="18" fillId="0" borderId="1" xfId="24" applyNumberFormat="1" applyFont="1" applyBorder="1" applyAlignment="1">
      <alignment horizontal="center"/>
      <protection/>
    </xf>
    <xf numFmtId="192" fontId="18" fillId="0" borderId="1" xfId="24" applyNumberFormat="1" applyFont="1" applyBorder="1" applyAlignment="1">
      <alignment horizontal="center"/>
      <protection/>
    </xf>
    <xf numFmtId="192" fontId="0" fillId="0" borderId="51" xfId="24" applyNumberFormat="1" applyFont="1" applyBorder="1" applyAlignment="1">
      <alignment/>
      <protection/>
    </xf>
    <xf numFmtId="0" fontId="0" fillId="0" borderId="48" xfId="24" applyFont="1" applyBorder="1" applyAlignment="1">
      <alignment horizontal="center" vertical="center"/>
      <protection/>
    </xf>
    <xf numFmtId="0" fontId="0" fillId="0" borderId="47" xfId="24" applyFont="1" applyBorder="1" applyAlignment="1">
      <alignment vertical="center"/>
      <protection/>
    </xf>
    <xf numFmtId="201" fontId="0" fillId="0" borderId="15" xfId="24" applyNumberFormat="1" applyFont="1" applyBorder="1" applyAlignment="1">
      <alignment horizontal="center"/>
      <protection/>
    </xf>
    <xf numFmtId="192" fontId="5" fillId="0" borderId="1" xfId="24" applyNumberFormat="1" applyFont="1" applyBorder="1" applyAlignment="1">
      <alignment horizontal="center"/>
      <protection/>
    </xf>
    <xf numFmtId="197" fontId="0" fillId="0" borderId="1" xfId="24" applyNumberFormat="1" applyFont="1" applyBorder="1">
      <alignment/>
      <protection/>
    </xf>
    <xf numFmtId="0" fontId="0" fillId="0" borderId="15" xfId="24" applyFont="1" applyBorder="1" applyAlignment="1">
      <alignment horizontal="center" vertical="center"/>
      <protection/>
    </xf>
    <xf numFmtId="0" fontId="0" fillId="0" borderId="1" xfId="24" applyFont="1" applyBorder="1" applyAlignment="1">
      <alignment vertical="center"/>
      <protection/>
    </xf>
    <xf numFmtId="191" fontId="9" fillId="0" borderId="25" xfId="24" applyNumberFormat="1" applyFont="1" applyBorder="1" applyAlignment="1">
      <alignment horizontal="center" shrinkToFit="1"/>
      <protection/>
    </xf>
    <xf numFmtId="202" fontId="0" fillId="0" borderId="15" xfId="24" applyNumberFormat="1" applyFont="1" applyBorder="1" applyAlignment="1">
      <alignment horizontal="center"/>
      <protection/>
    </xf>
    <xf numFmtId="0" fontId="0" fillId="0" borderId="51" xfId="24" applyFont="1" applyBorder="1">
      <alignment/>
      <protection/>
    </xf>
    <xf numFmtId="0" fontId="8" fillId="0" borderId="0" xfId="25" applyFont="1" applyAlignment="1">
      <alignment vertical="center"/>
      <protection/>
    </xf>
    <xf numFmtId="0" fontId="14" fillId="0" borderId="0" xfId="25" applyFont="1" applyAlignment="1">
      <alignment horizontal="distributed" vertical="center"/>
      <protection/>
    </xf>
    <xf numFmtId="0" fontId="14" fillId="0" borderId="0" xfId="25" applyFont="1" applyAlignment="1">
      <alignment horizontal="center" vertical="center"/>
      <protection/>
    </xf>
    <xf numFmtId="0" fontId="14" fillId="0" borderId="0" xfId="25" applyFont="1" applyFill="1" applyAlignment="1">
      <alignment horizontal="center" vertical="center"/>
      <protection/>
    </xf>
    <xf numFmtId="0" fontId="14" fillId="0" borderId="0" xfId="25" applyFont="1">
      <alignment/>
      <protection/>
    </xf>
    <xf numFmtId="0" fontId="5" fillId="0" borderId="0" xfId="25" applyFont="1">
      <alignment/>
      <protection/>
    </xf>
    <xf numFmtId="0" fontId="14" fillId="0" borderId="0" xfId="25" applyFont="1" applyAlignment="1">
      <alignment horizontal="right"/>
      <protection/>
    </xf>
    <xf numFmtId="0" fontId="14" fillId="0" borderId="30" xfId="25" applyFont="1" applyBorder="1" applyAlignment="1">
      <alignment horizontal="distributed" vertical="center" wrapText="1"/>
      <protection/>
    </xf>
    <xf numFmtId="0" fontId="14" fillId="0" borderId="48" xfId="25" applyFont="1" applyBorder="1" applyAlignment="1">
      <alignment horizontal="center" vertical="center" wrapText="1"/>
      <protection/>
    </xf>
    <xf numFmtId="0" fontId="14" fillId="0" borderId="49" xfId="25" applyFont="1" applyBorder="1" applyAlignment="1">
      <alignment horizontal="center" vertical="center" wrapText="1"/>
      <protection/>
    </xf>
    <xf numFmtId="0" fontId="14" fillId="0" borderId="29" xfId="25" applyFont="1" applyBorder="1" applyAlignment="1">
      <alignment horizontal="center" vertical="center"/>
      <protection/>
    </xf>
    <xf numFmtId="0" fontId="0" fillId="0" borderId="43" xfId="25" applyFont="1" applyBorder="1" applyAlignment="1">
      <alignment horizontal="center" vertical="center"/>
      <protection/>
    </xf>
    <xf numFmtId="0" fontId="14" fillId="0" borderId="43" xfId="25" applyFont="1" applyBorder="1" applyAlignment="1">
      <alignment horizontal="distributed" vertical="center" wrapText="1"/>
      <protection/>
    </xf>
    <xf numFmtId="0" fontId="14" fillId="0" borderId="43" xfId="25" applyFont="1" applyBorder="1" applyAlignment="1">
      <alignment horizontal="center" vertical="center"/>
      <protection/>
    </xf>
    <xf numFmtId="0" fontId="14" fillId="0" borderId="43" xfId="25" applyFont="1" applyFill="1" applyBorder="1" applyAlignment="1">
      <alignment horizontal="center" vertical="center"/>
      <protection/>
    </xf>
    <xf numFmtId="0" fontId="14" fillId="0" borderId="44" xfId="25" applyFont="1" applyBorder="1">
      <alignment/>
      <protection/>
    </xf>
    <xf numFmtId="0" fontId="0" fillId="0" borderId="25" xfId="25" applyFont="1" applyBorder="1" applyAlignment="1">
      <alignment horizontal="distributed" vertical="center" wrapText="1"/>
      <protection/>
    </xf>
    <xf numFmtId="0" fontId="14" fillId="0" borderId="15" xfId="25" applyFont="1" applyBorder="1" applyAlignment="1">
      <alignment horizontal="center" vertical="center" wrapText="1"/>
      <protection/>
    </xf>
    <xf numFmtId="0" fontId="14" fillId="0" borderId="51" xfId="25" applyFont="1" applyBorder="1" applyAlignment="1">
      <alignment horizontal="center" vertical="center" wrapText="1"/>
      <protection/>
    </xf>
    <xf numFmtId="0" fontId="10" fillId="0" borderId="16" xfId="25" applyFont="1" applyBorder="1" applyAlignment="1">
      <alignment horizontal="center" vertical="center"/>
      <protection/>
    </xf>
    <xf numFmtId="0" fontId="10" fillId="0" borderId="16" xfId="25" applyFont="1" applyBorder="1" applyAlignment="1">
      <alignment horizontal="center" vertical="center" wrapText="1"/>
      <protection/>
    </xf>
    <xf numFmtId="0" fontId="10" fillId="0" borderId="16" xfId="25" applyFont="1" applyFill="1" applyBorder="1" applyAlignment="1">
      <alignment horizontal="center" vertical="center" wrapText="1"/>
      <protection/>
    </xf>
    <xf numFmtId="0" fontId="10" fillId="0" borderId="16" xfId="25" applyFont="1" applyBorder="1" applyAlignment="1">
      <alignment horizontal="center" wrapText="1"/>
      <protection/>
    </xf>
    <xf numFmtId="0" fontId="14" fillId="0" borderId="16" xfId="25" applyFont="1" applyBorder="1" applyAlignment="1">
      <alignment horizontal="distributed" vertical="center"/>
      <protection/>
    </xf>
    <xf numFmtId="0" fontId="14" fillId="0" borderId="29" xfId="25" applyFont="1" applyBorder="1" applyAlignment="1">
      <alignment horizontal="center" vertical="center"/>
      <protection/>
    </xf>
    <xf numFmtId="0" fontId="14" fillId="0" borderId="44" xfId="25" applyFont="1" applyBorder="1" applyAlignment="1">
      <alignment horizontal="center" vertical="center"/>
      <protection/>
    </xf>
    <xf numFmtId="0" fontId="14" fillId="0" borderId="16" xfId="25" applyFont="1" applyBorder="1" applyAlignment="1">
      <alignment horizontal="center" vertical="center"/>
      <protection/>
    </xf>
    <xf numFmtId="0" fontId="14" fillId="0" borderId="16" xfId="25" applyFont="1" applyFill="1" applyBorder="1" applyAlignment="1">
      <alignment horizontal="center" vertical="center"/>
      <protection/>
    </xf>
    <xf numFmtId="0" fontId="14" fillId="0" borderId="16" xfId="25" applyFont="1" applyBorder="1">
      <alignment/>
      <protection/>
    </xf>
    <xf numFmtId="0" fontId="14" fillId="0" borderId="16" xfId="25" applyFont="1" applyBorder="1" applyAlignment="1">
      <alignment horizontal="distributed" vertical="center" wrapText="1"/>
      <protection/>
    </xf>
    <xf numFmtId="0" fontId="14" fillId="0" borderId="48" xfId="25" applyFont="1" applyBorder="1" applyAlignment="1">
      <alignment horizontal="center" vertical="center" shrinkToFit="1"/>
      <protection/>
    </xf>
    <xf numFmtId="0" fontId="14" fillId="0" borderId="49" xfId="25" applyFont="1" applyBorder="1" applyAlignment="1">
      <alignment horizontal="center" vertical="center" shrinkToFit="1"/>
      <protection/>
    </xf>
    <xf numFmtId="0" fontId="14" fillId="0" borderId="30" xfId="25" applyFont="1" applyBorder="1" applyAlignment="1">
      <alignment horizontal="center" vertical="center"/>
      <protection/>
    </xf>
    <xf numFmtId="0" fontId="14" fillId="0" borderId="30" xfId="25" applyFont="1" applyFill="1" applyBorder="1" applyAlignment="1">
      <alignment horizontal="center" vertical="center"/>
      <protection/>
    </xf>
    <xf numFmtId="0" fontId="14" fillId="0" borderId="30" xfId="25" applyFont="1" applyBorder="1">
      <alignment/>
      <protection/>
    </xf>
    <xf numFmtId="0" fontId="14" fillId="0" borderId="52" xfId="25" applyFont="1" applyBorder="1" applyAlignment="1">
      <alignment horizontal="center" vertical="center" shrinkToFit="1"/>
      <protection/>
    </xf>
    <xf numFmtId="0" fontId="14" fillId="0" borderId="53" xfId="25" applyFont="1" applyBorder="1" applyAlignment="1">
      <alignment horizontal="center" vertical="center" shrinkToFit="1"/>
      <protection/>
    </xf>
    <xf numFmtId="0" fontId="14" fillId="0" borderId="46" xfId="25" applyFont="1" applyBorder="1" applyAlignment="1">
      <alignment horizontal="center" vertical="center"/>
      <protection/>
    </xf>
    <xf numFmtId="0" fontId="14" fillId="0" borderId="46" xfId="25" applyFont="1" applyFill="1" applyBorder="1" applyAlignment="1">
      <alignment horizontal="center" vertical="center"/>
      <protection/>
    </xf>
    <xf numFmtId="0" fontId="14" fillId="0" borderId="46" xfId="25" applyFont="1" applyBorder="1">
      <alignment/>
      <protection/>
    </xf>
    <xf numFmtId="0" fontId="14" fillId="0" borderId="15" xfId="25" applyFont="1" applyBorder="1" applyAlignment="1">
      <alignment horizontal="center" vertical="center" shrinkToFit="1"/>
      <protection/>
    </xf>
    <xf numFmtId="0" fontId="14" fillId="0" borderId="51" xfId="25" applyFont="1" applyBorder="1" applyAlignment="1">
      <alignment horizontal="center" vertical="center" shrinkToFit="1"/>
      <protection/>
    </xf>
    <xf numFmtId="0" fontId="14" fillId="0" borderId="25" xfId="25" applyFont="1" applyBorder="1" applyAlignment="1">
      <alignment horizontal="center" vertical="center"/>
      <protection/>
    </xf>
    <xf numFmtId="0" fontId="14" fillId="0" borderId="25" xfId="25" applyFont="1" applyFill="1" applyBorder="1" applyAlignment="1">
      <alignment horizontal="center" vertical="center"/>
      <protection/>
    </xf>
    <xf numFmtId="0" fontId="14" fillId="0" borderId="25" xfId="25" applyFont="1" applyBorder="1">
      <alignment/>
      <protection/>
    </xf>
    <xf numFmtId="0" fontId="14" fillId="0" borderId="48" xfId="25" applyFont="1" applyBorder="1" applyAlignment="1">
      <alignment horizontal="center" vertical="center"/>
      <protection/>
    </xf>
    <xf numFmtId="0" fontId="14" fillId="0" borderId="49" xfId="25" applyFont="1" applyBorder="1" applyAlignment="1">
      <alignment horizontal="center" vertical="center"/>
      <protection/>
    </xf>
    <xf numFmtId="0" fontId="14" fillId="0" borderId="10" xfId="25" applyFont="1" applyBorder="1" applyAlignment="1">
      <alignment horizontal="distributed" vertical="center" wrapText="1"/>
      <protection/>
    </xf>
    <xf numFmtId="0" fontId="14" fillId="0" borderId="25" xfId="25" applyFont="1" applyBorder="1" applyAlignment="1">
      <alignment horizontal="distributed" vertical="center" wrapText="1"/>
      <protection/>
    </xf>
    <xf numFmtId="0" fontId="14" fillId="0" borderId="15" xfId="25" applyFont="1" applyBorder="1" applyAlignment="1">
      <alignment horizontal="center" vertical="center"/>
      <protection/>
    </xf>
    <xf numFmtId="0" fontId="14" fillId="0" borderId="51" xfId="25" applyFont="1" applyBorder="1" applyAlignment="1">
      <alignment horizontal="center" vertical="center"/>
      <protection/>
    </xf>
    <xf numFmtId="0" fontId="14" fillId="0" borderId="16" xfId="25" applyFont="1" applyBorder="1" applyAlignment="1">
      <alignment horizontal="distributed" vertical="center" wrapText="1"/>
      <protection/>
    </xf>
    <xf numFmtId="0" fontId="14" fillId="0" borderId="30" xfId="25" applyFont="1" applyFill="1" applyBorder="1" applyAlignment="1">
      <alignment horizontal="center" vertical="center"/>
      <protection/>
    </xf>
    <xf numFmtId="0" fontId="0" fillId="0" borderId="10" xfId="25" applyFont="1" applyBorder="1" applyAlignment="1">
      <alignment horizontal="distributed" vertical="center" wrapText="1"/>
      <protection/>
    </xf>
    <xf numFmtId="0" fontId="14" fillId="0" borderId="45" xfId="25" applyFont="1" applyBorder="1" applyAlignment="1">
      <alignment horizontal="center" vertical="center"/>
      <protection/>
    </xf>
    <xf numFmtId="0" fontId="14" fillId="0" borderId="45" xfId="25" applyFont="1" applyFill="1" applyBorder="1" applyAlignment="1">
      <alignment horizontal="center" vertical="center"/>
      <protection/>
    </xf>
    <xf numFmtId="0" fontId="14" fillId="0" borderId="45" xfId="25" applyFont="1" applyBorder="1">
      <alignment/>
      <protection/>
    </xf>
    <xf numFmtId="0" fontId="14" fillId="0" borderId="54" xfId="25" applyFont="1" applyBorder="1" applyAlignment="1">
      <alignment horizontal="center" vertical="center" shrinkToFit="1"/>
      <protection/>
    </xf>
    <xf numFmtId="0" fontId="14" fillId="0" borderId="55" xfId="25" applyFont="1" applyBorder="1" applyAlignment="1">
      <alignment horizontal="center" vertical="center" shrinkToFit="1"/>
      <protection/>
    </xf>
    <xf numFmtId="0" fontId="14" fillId="0" borderId="29" xfId="25" applyFont="1" applyBorder="1" applyAlignment="1">
      <alignment horizontal="center" vertical="center" shrinkToFit="1"/>
      <protection/>
    </xf>
    <xf numFmtId="0" fontId="14" fillId="0" borderId="44" xfId="25" applyFont="1" applyBorder="1" applyAlignment="1">
      <alignment horizontal="center" vertical="center" shrinkToFit="1"/>
      <protection/>
    </xf>
    <xf numFmtId="0" fontId="14" fillId="0" borderId="10" xfId="25" applyFont="1" applyBorder="1">
      <alignment/>
      <protection/>
    </xf>
    <xf numFmtId="0" fontId="14" fillId="0" borderId="56" xfId="25" applyFont="1" applyBorder="1" applyAlignment="1">
      <alignment horizontal="center" vertical="center" shrinkToFit="1"/>
      <protection/>
    </xf>
    <xf numFmtId="0" fontId="14" fillId="0" borderId="57" xfId="25" applyFont="1" applyBorder="1" applyAlignment="1">
      <alignment horizontal="center" vertical="center" shrinkToFit="1"/>
      <protection/>
    </xf>
    <xf numFmtId="0" fontId="14" fillId="0" borderId="30" xfId="25" applyFont="1" applyBorder="1" applyAlignment="1">
      <alignment horizontal="distributed" vertical="center"/>
      <protection/>
    </xf>
    <xf numFmtId="0" fontId="14" fillId="0" borderId="45" xfId="25" applyFont="1" applyFill="1" applyBorder="1" applyAlignment="1">
      <alignment vertical="center"/>
      <protection/>
    </xf>
    <xf numFmtId="0" fontId="14" fillId="0" borderId="30" xfId="25" applyFont="1" applyBorder="1" applyAlignment="1">
      <alignment horizontal="center" vertical="center"/>
      <protection/>
    </xf>
    <xf numFmtId="0" fontId="14" fillId="0" borderId="10" xfId="25" applyFont="1" applyBorder="1" applyAlignment="1">
      <alignment horizontal="distributed" vertical="center"/>
      <protection/>
    </xf>
    <xf numFmtId="0" fontId="14" fillId="0" borderId="46" xfId="25" applyFont="1" applyFill="1" applyBorder="1" applyAlignment="1">
      <alignment vertical="center"/>
      <protection/>
    </xf>
    <xf numFmtId="0" fontId="14" fillId="0" borderId="10" xfId="25" applyFont="1" applyBorder="1" applyAlignment="1">
      <alignment horizontal="center" vertical="center"/>
      <protection/>
    </xf>
    <xf numFmtId="0" fontId="14" fillId="0" borderId="25" xfId="25" applyFont="1" applyBorder="1" applyAlignment="1">
      <alignment horizontal="distributed" vertical="center"/>
      <protection/>
    </xf>
    <xf numFmtId="0" fontId="14" fillId="0" borderId="58" xfId="25" applyFont="1" applyFill="1" applyBorder="1" applyAlignment="1">
      <alignment vertical="center"/>
      <protection/>
    </xf>
    <xf numFmtId="0" fontId="14" fillId="0" borderId="25" xfId="25" applyFont="1" applyBorder="1" applyAlignment="1">
      <alignment horizontal="center" vertical="center"/>
      <protection/>
    </xf>
    <xf numFmtId="0" fontId="14" fillId="0" borderId="48" xfId="25" applyNumberFormat="1" applyFont="1" applyBorder="1" applyAlignment="1">
      <alignment vertical="center"/>
      <protection/>
    </xf>
    <xf numFmtId="203" fontId="14" fillId="0" borderId="49" xfId="25" applyNumberFormat="1" applyFont="1" applyBorder="1" applyAlignment="1">
      <alignment horizontal="left" vertical="center"/>
      <protection/>
    </xf>
    <xf numFmtId="0" fontId="14" fillId="0" borderId="30" xfId="25" applyFont="1" applyBorder="1" applyAlignment="1">
      <alignment horizontal="center" vertical="center" wrapText="1"/>
      <protection/>
    </xf>
    <xf numFmtId="0" fontId="14" fillId="0" borderId="25" xfId="25" applyFont="1" applyBorder="1" applyAlignment="1">
      <alignment horizontal="distributed" vertical="center"/>
      <protection/>
    </xf>
    <xf numFmtId="203" fontId="14" fillId="0" borderId="25" xfId="25" applyNumberFormat="1" applyFont="1" applyBorder="1" applyAlignment="1" quotePrefix="1">
      <alignment horizontal="distributed" vertical="center" wrapText="1"/>
      <protection/>
    </xf>
    <xf numFmtId="0" fontId="14" fillId="0" borderId="47" xfId="25" applyFont="1" applyBorder="1" applyAlignment="1">
      <alignment horizontal="left" vertical="center" wrapText="1"/>
      <protection/>
    </xf>
    <xf numFmtId="0" fontId="0" fillId="0" borderId="47" xfId="25" applyFont="1" applyBorder="1" applyAlignment="1">
      <alignment horizontal="left" vertical="center" wrapText="1"/>
      <protection/>
    </xf>
    <xf numFmtId="0" fontId="14" fillId="0" borderId="0" xfId="25" applyFont="1" applyAlignment="1">
      <alignment horizontal="left" vertical="center"/>
      <protection/>
    </xf>
    <xf numFmtId="0" fontId="0" fillId="0" borderId="0" xfId="25" applyFont="1" applyAlignment="1">
      <alignment horizontal="left" vertical="center" wrapText="1"/>
      <protection/>
    </xf>
    <xf numFmtId="0" fontId="19" fillId="0" borderId="0" xfId="26" applyFont="1" applyAlignment="1">
      <alignment vertical="center"/>
      <protection/>
    </xf>
    <xf numFmtId="0" fontId="0" fillId="0" borderId="0" xfId="26" applyFont="1" applyAlignment="1">
      <alignment horizontal="center" vertical="center"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distributed" vertical="center"/>
      <protection/>
    </xf>
    <xf numFmtId="0" fontId="0" fillId="0" borderId="0" xfId="26" applyFont="1" applyAlignment="1">
      <alignment horizontal="right" vertical="center"/>
      <protection/>
    </xf>
    <xf numFmtId="0" fontId="0" fillId="0" borderId="16" xfId="26" applyFont="1" applyBorder="1" applyAlignment="1">
      <alignment horizontal="distributed" vertical="center"/>
      <protection/>
    </xf>
    <xf numFmtId="0" fontId="0" fillId="0" borderId="16" xfId="26" applyFont="1" applyBorder="1" applyAlignment="1">
      <alignment horizontal="center" vertical="center" wrapText="1"/>
      <protection/>
    </xf>
    <xf numFmtId="0" fontId="0" fillId="0" borderId="16" xfId="26" applyFont="1" applyBorder="1" applyAlignment="1">
      <alignment horizontal="center" vertical="center"/>
      <protection/>
    </xf>
    <xf numFmtId="0" fontId="0" fillId="0" borderId="30" xfId="26" applyFont="1" applyBorder="1" applyAlignment="1">
      <alignment horizontal="distributed" vertical="center" wrapText="1"/>
      <protection/>
    </xf>
    <xf numFmtId="0" fontId="14" fillId="0" borderId="30" xfId="26" applyFont="1" applyBorder="1" applyAlignment="1">
      <alignment horizontal="center" vertical="center" wrapText="1"/>
      <protection/>
    </xf>
    <xf numFmtId="0" fontId="0" fillId="0" borderId="30" xfId="26" applyFont="1" applyBorder="1" applyAlignment="1">
      <alignment vertical="center" wrapText="1"/>
      <protection/>
    </xf>
    <xf numFmtId="0" fontId="0" fillId="0" borderId="30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distributed" vertical="center" wrapText="1"/>
      <protection/>
    </xf>
    <xf numFmtId="0" fontId="14" fillId="0" borderId="10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25" xfId="26" applyFont="1" applyBorder="1" applyAlignment="1">
      <alignment horizontal="distributed" vertical="center" wrapText="1"/>
      <protection/>
    </xf>
    <xf numFmtId="0" fontId="14" fillId="0" borderId="25" xfId="26" applyFont="1" applyBorder="1" applyAlignment="1">
      <alignment horizontal="center" vertical="center" wrapText="1"/>
      <protection/>
    </xf>
    <xf numFmtId="0" fontId="0" fillId="0" borderId="25" xfId="26" applyFont="1" applyBorder="1" applyAlignment="1">
      <alignment vertical="center" wrapText="1"/>
      <protection/>
    </xf>
    <xf numFmtId="0" fontId="0" fillId="0" borderId="25" xfId="26" applyFont="1" applyBorder="1" applyAlignment="1">
      <alignment horizontal="center" vertical="center" wrapText="1"/>
      <protection/>
    </xf>
    <xf numFmtId="0" fontId="0" fillId="0" borderId="16" xfId="26" applyFont="1" applyBorder="1" applyAlignment="1">
      <alignment horizontal="distributed" vertical="center" wrapText="1"/>
      <protection/>
    </xf>
    <xf numFmtId="0" fontId="0" fillId="0" borderId="16" xfId="26" applyFont="1" applyBorder="1" applyAlignment="1">
      <alignment horizontal="center" vertical="center" wrapText="1"/>
      <protection/>
    </xf>
    <xf numFmtId="0" fontId="0" fillId="0" borderId="16" xfId="26" applyFont="1" applyBorder="1" applyAlignment="1">
      <alignment vertical="center" wrapText="1"/>
      <protection/>
    </xf>
    <xf numFmtId="0" fontId="0" fillId="0" borderId="16" xfId="26" applyFont="1" applyBorder="1" applyAlignment="1">
      <alignment vertical="center" wrapText="1"/>
      <protection/>
    </xf>
    <xf numFmtId="0" fontId="0" fillId="0" borderId="16" xfId="26" applyFont="1" applyBorder="1" applyAlignment="1">
      <alignment vertical="center"/>
      <protection/>
    </xf>
    <xf numFmtId="0" fontId="0" fillId="0" borderId="16" xfId="26" applyFont="1" applyBorder="1" applyAlignment="1">
      <alignment horizontal="distributed" vertical="center"/>
      <protection/>
    </xf>
    <xf numFmtId="0" fontId="0" fillId="0" borderId="10" xfId="26" applyFont="1" applyBorder="1" applyAlignment="1">
      <alignment/>
      <protection/>
    </xf>
    <xf numFmtId="0" fontId="0" fillId="0" borderId="10" xfId="26" applyFont="1" applyBorder="1" applyAlignment="1">
      <alignment vertical="center"/>
      <protection/>
    </xf>
    <xf numFmtId="0" fontId="0" fillId="0" borderId="25" xfId="26" applyFont="1" applyBorder="1" applyAlignment="1">
      <alignment/>
      <protection/>
    </xf>
    <xf numFmtId="0" fontId="0" fillId="0" borderId="25" xfId="26" applyFont="1" applyBorder="1" applyAlignment="1">
      <alignment vertical="center"/>
      <protection/>
    </xf>
    <xf numFmtId="0" fontId="9" fillId="0" borderId="16" xfId="26" applyFont="1" applyBorder="1" applyAlignment="1">
      <alignment vertical="center" wrapText="1"/>
      <protection/>
    </xf>
    <xf numFmtId="0" fontId="0" fillId="0" borderId="16" xfId="26" applyFont="1" applyBorder="1" applyAlignment="1">
      <alignment vertical="center"/>
      <protection/>
    </xf>
    <xf numFmtId="0" fontId="0" fillId="0" borderId="30" xfId="26" applyFont="1" applyBorder="1" applyAlignment="1">
      <alignment vertical="center"/>
      <protection/>
    </xf>
    <xf numFmtId="0" fontId="9" fillId="0" borderId="16" xfId="26" applyFont="1" applyBorder="1" applyAlignment="1">
      <alignment vertical="center"/>
      <protection/>
    </xf>
    <xf numFmtId="0" fontId="11" fillId="0" borderId="16" xfId="26" applyFont="1" applyBorder="1" applyAlignment="1">
      <alignment vertical="center" wrapText="1"/>
      <protection/>
    </xf>
    <xf numFmtId="0" fontId="0" fillId="0" borderId="30" xfId="26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" vertical="center"/>
      <protection/>
    </xf>
    <xf numFmtId="0" fontId="20" fillId="0" borderId="16" xfId="26" applyFont="1" applyBorder="1" applyAlignment="1">
      <alignment vertical="center" wrapText="1"/>
      <protection/>
    </xf>
    <xf numFmtId="0" fontId="0" fillId="0" borderId="25" xfId="26" applyFont="1" applyBorder="1" applyAlignment="1">
      <alignment horizontal="center" vertical="center"/>
      <protection/>
    </xf>
    <xf numFmtId="0" fontId="14" fillId="0" borderId="16" xfId="26" applyFont="1" applyBorder="1" applyAlignment="1">
      <alignment horizontal="center" vertical="center" wrapText="1"/>
      <protection/>
    </xf>
    <xf numFmtId="0" fontId="0" fillId="0" borderId="25" xfId="26" applyFont="1" applyBorder="1">
      <alignment/>
      <protection/>
    </xf>
    <xf numFmtId="0" fontId="0" fillId="0" borderId="16" xfId="26" applyFont="1" applyBorder="1" applyAlignment="1">
      <alignment horizontal="center" vertical="center"/>
      <protection/>
    </xf>
    <xf numFmtId="0" fontId="21" fillId="0" borderId="0" xfId="27" applyFont="1" applyAlignment="1">
      <alignment horizontal="left" vertical="center"/>
      <protection/>
    </xf>
    <xf numFmtId="0" fontId="0" fillId="0" borderId="0" xfId="27" applyFont="1" applyAlignment="1">
      <alignment vertical="center"/>
      <protection/>
    </xf>
    <xf numFmtId="0" fontId="0" fillId="0" borderId="0" xfId="27" applyFont="1" applyAlignment="1">
      <alignment horizontal="left" vertical="center"/>
      <protection/>
    </xf>
    <xf numFmtId="0" fontId="0" fillId="0" borderId="0" xfId="27" applyFont="1" applyAlignment="1">
      <alignment horizontal="right" vertical="center"/>
      <protection/>
    </xf>
    <xf numFmtId="0" fontId="0" fillId="0" borderId="30" xfId="27" applyFont="1" applyBorder="1" applyAlignment="1">
      <alignment horizontal="center" vertical="center"/>
      <protection/>
    </xf>
    <xf numFmtId="0" fontId="0" fillId="0" borderId="29" xfId="27" applyFont="1" applyBorder="1" applyAlignment="1">
      <alignment horizontal="center" vertical="center"/>
      <protection/>
    </xf>
    <xf numFmtId="0" fontId="0" fillId="0" borderId="44" xfId="27" applyFont="1" applyBorder="1" applyAlignment="1">
      <alignment horizontal="center" vertical="center"/>
      <protection/>
    </xf>
    <xf numFmtId="0" fontId="0" fillId="0" borderId="30" xfId="27" applyFont="1" applyBorder="1" applyAlignment="1">
      <alignment horizontal="center" vertical="center"/>
      <protection/>
    </xf>
    <xf numFmtId="0" fontId="0" fillId="0" borderId="25" xfId="27" applyFont="1" applyBorder="1" applyAlignment="1">
      <alignment horizontal="center" vertical="center"/>
      <protection/>
    </xf>
    <xf numFmtId="0" fontId="0" fillId="0" borderId="16" xfId="27" applyFont="1" applyBorder="1" applyAlignment="1">
      <alignment horizontal="center" vertical="center"/>
      <protection/>
    </xf>
    <xf numFmtId="0" fontId="0" fillId="0" borderId="25" xfId="27" applyFont="1" applyBorder="1" applyAlignment="1">
      <alignment horizontal="center" vertical="center"/>
      <protection/>
    </xf>
    <xf numFmtId="0" fontId="0" fillId="0" borderId="30" xfId="27" applyFont="1" applyBorder="1" applyAlignment="1">
      <alignment vertical="center" wrapText="1"/>
      <protection/>
    </xf>
    <xf numFmtId="57" fontId="0" fillId="0" borderId="30" xfId="27" applyNumberFormat="1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top"/>
      <protection/>
    </xf>
    <xf numFmtId="0" fontId="0" fillId="0" borderId="10" xfId="27" applyFont="1" applyBorder="1" applyAlignment="1">
      <alignment vertical="center" wrapText="1"/>
      <protection/>
    </xf>
    <xf numFmtId="57" fontId="0" fillId="0" borderId="25" xfId="27" applyNumberFormat="1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right" vertical="center" wrapText="1"/>
      <protection/>
    </xf>
    <xf numFmtId="0" fontId="0" fillId="0" borderId="10" xfId="27" applyFont="1" applyBorder="1" applyAlignment="1">
      <alignment horizontal="center" vertical="center"/>
      <protection/>
    </xf>
    <xf numFmtId="57" fontId="0" fillId="0" borderId="10" xfId="27" applyNumberFormat="1" applyFont="1" applyBorder="1" applyAlignment="1">
      <alignment horizontal="center" vertical="center"/>
      <protection/>
    </xf>
    <xf numFmtId="0" fontId="0" fillId="0" borderId="30" xfId="27" applyFont="1" applyBorder="1" applyAlignment="1">
      <alignment horizontal="left" vertical="center" wrapText="1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left" vertical="center" wrapText="1"/>
      <protection/>
    </xf>
    <xf numFmtId="0" fontId="0" fillId="0" borderId="30" xfId="27" applyFont="1" applyBorder="1" applyAlignment="1">
      <alignment horizontal="center" vertical="center" wrapText="1"/>
      <protection/>
    </xf>
    <xf numFmtId="0" fontId="0" fillId="0" borderId="25" xfId="27" applyFont="1" applyBorder="1" applyAlignment="1">
      <alignment horizontal="right" vertical="center" wrapText="1"/>
      <protection/>
    </xf>
    <xf numFmtId="57" fontId="0" fillId="0" borderId="25" xfId="27" applyNumberFormat="1" applyFont="1" applyBorder="1" applyAlignment="1">
      <alignment horizontal="center" vertical="center"/>
      <protection/>
    </xf>
    <xf numFmtId="57" fontId="0" fillId="0" borderId="30" xfId="27" applyNumberFormat="1" applyFont="1" applyBorder="1" applyAlignment="1">
      <alignment horizontal="center" vertical="center"/>
      <protection/>
    </xf>
    <xf numFmtId="0" fontId="0" fillId="0" borderId="0" xfId="27" applyFont="1" applyAlignment="1">
      <alignment horizontal="center" vertical="center"/>
      <protection/>
    </xf>
    <xf numFmtId="0" fontId="5" fillId="0" borderId="0" xfId="28" applyFont="1">
      <alignment/>
      <protection/>
    </xf>
    <xf numFmtId="0" fontId="0" fillId="0" borderId="0" xfId="28" applyFont="1">
      <alignment/>
      <protection/>
    </xf>
    <xf numFmtId="0" fontId="0" fillId="0" borderId="0" xfId="28" applyFont="1" applyAlignment="1">
      <alignment/>
      <protection/>
    </xf>
    <xf numFmtId="0" fontId="0" fillId="0" borderId="42" xfId="28" applyFont="1" applyBorder="1" applyAlignment="1">
      <alignment/>
      <protection/>
    </xf>
    <xf numFmtId="0" fontId="10" fillId="0" borderId="59" xfId="28" applyFont="1" applyBorder="1" applyAlignment="1">
      <alignment horizontal="justify" vertical="center" wrapText="1"/>
      <protection/>
    </xf>
    <xf numFmtId="0" fontId="10" fillId="0" borderId="60" xfId="28" applyFont="1" applyBorder="1" applyAlignment="1">
      <alignment horizontal="distributed" vertical="center" wrapText="1"/>
      <protection/>
    </xf>
    <xf numFmtId="0" fontId="10" fillId="0" borderId="61" xfId="28" applyFont="1" applyBorder="1" applyAlignment="1">
      <alignment horizontal="center" vertical="center"/>
      <protection/>
    </xf>
    <xf numFmtId="0" fontId="10" fillId="0" borderId="62" xfId="28" applyFont="1" applyBorder="1" applyAlignment="1">
      <alignment horizontal="center" vertical="center"/>
      <protection/>
    </xf>
    <xf numFmtId="0" fontId="10" fillId="0" borderId="63" xfId="28" applyFont="1" applyBorder="1" applyAlignment="1">
      <alignment horizontal="center" vertical="center"/>
      <protection/>
    </xf>
    <xf numFmtId="0" fontId="10" fillId="0" borderId="64" xfId="28" applyFont="1" applyBorder="1" applyAlignment="1">
      <alignment horizontal="center" vertical="center"/>
      <protection/>
    </xf>
    <xf numFmtId="0" fontId="0" fillId="0" borderId="63" xfId="28" applyFont="1" applyBorder="1" applyAlignment="1">
      <alignment/>
      <protection/>
    </xf>
    <xf numFmtId="0" fontId="0" fillId="0" borderId="62" xfId="28" applyFont="1" applyBorder="1" applyAlignment="1">
      <alignment horizontal="center" vertical="center"/>
      <protection/>
    </xf>
    <xf numFmtId="0" fontId="0" fillId="0" borderId="63" xfId="28" applyFont="1" applyBorder="1" applyAlignment="1">
      <alignment horizontal="center" vertical="center"/>
      <protection/>
    </xf>
    <xf numFmtId="0" fontId="0" fillId="0" borderId="65" xfId="28" applyFont="1" applyBorder="1" applyAlignment="1">
      <alignment horizontal="center" vertical="center"/>
      <protection/>
    </xf>
    <xf numFmtId="0" fontId="10" fillId="0" borderId="66" xfId="28" applyFont="1" applyBorder="1" applyAlignment="1">
      <alignment horizontal="justify"/>
      <protection/>
    </xf>
    <xf numFmtId="0" fontId="10" fillId="0" borderId="67" xfId="28" applyFont="1" applyBorder="1" applyAlignment="1">
      <alignment horizontal="distributed" vertical="center"/>
      <protection/>
    </xf>
    <xf numFmtId="0" fontId="10" fillId="0" borderId="68" xfId="28" applyFont="1" applyBorder="1" applyAlignment="1">
      <alignment horizontal="distributed" vertical="center" wrapText="1"/>
      <protection/>
    </xf>
    <xf numFmtId="0" fontId="10" fillId="0" borderId="69" xfId="28" applyFont="1" applyBorder="1" applyAlignment="1">
      <alignment horizontal="distributed" vertical="center" wrapText="1"/>
      <protection/>
    </xf>
    <xf numFmtId="0" fontId="10" fillId="0" borderId="70" xfId="28" applyFont="1" applyBorder="1" applyAlignment="1">
      <alignment horizontal="distributed" vertical="center" wrapText="1"/>
      <protection/>
    </xf>
    <xf numFmtId="0" fontId="10" fillId="0" borderId="69" xfId="28" applyFont="1" applyBorder="1" applyAlignment="1">
      <alignment horizontal="distributed" vertical="center"/>
      <protection/>
    </xf>
    <xf numFmtId="0" fontId="10" fillId="0" borderId="71" xfId="28" applyFont="1" applyBorder="1" applyAlignment="1">
      <alignment horizontal="distributed" vertical="center" wrapText="1"/>
      <protection/>
    </xf>
    <xf numFmtId="0" fontId="10" fillId="0" borderId="72" xfId="28" applyFont="1" applyBorder="1" applyAlignment="1">
      <alignment horizontal="distributed" vertical="center"/>
      <protection/>
    </xf>
    <xf numFmtId="0" fontId="10" fillId="0" borderId="73" xfId="28" applyFont="1" applyBorder="1" applyAlignment="1">
      <alignment horizontal="distributed" vertical="center"/>
      <protection/>
    </xf>
    <xf numFmtId="0" fontId="10" fillId="0" borderId="74" xfId="28" applyFont="1" applyBorder="1" applyAlignment="1">
      <alignment horizontal="distributed" vertical="center"/>
      <protection/>
    </xf>
    <xf numFmtId="38" fontId="0" fillId="0" borderId="74" xfId="16" applyFont="1" applyBorder="1" applyAlignment="1">
      <alignment horizontal="right"/>
    </xf>
    <xf numFmtId="38" fontId="0" fillId="0" borderId="74" xfId="16" applyFont="1" applyBorder="1" applyAlignment="1">
      <alignment/>
    </xf>
    <xf numFmtId="207" fontId="0" fillId="0" borderId="74" xfId="16" applyNumberFormat="1" applyFont="1" applyBorder="1" applyAlignment="1">
      <alignment/>
    </xf>
    <xf numFmtId="207" fontId="0" fillId="0" borderId="75" xfId="16" applyNumberFormat="1" applyFont="1" applyBorder="1" applyAlignment="1">
      <alignment/>
    </xf>
    <xf numFmtId="207" fontId="0" fillId="0" borderId="76" xfId="16" applyNumberFormat="1" applyFont="1" applyBorder="1" applyAlignment="1">
      <alignment/>
    </xf>
    <xf numFmtId="0" fontId="9" fillId="0" borderId="77" xfId="28" applyFont="1" applyBorder="1" applyAlignment="1">
      <alignment/>
      <protection/>
    </xf>
    <xf numFmtId="57" fontId="0" fillId="0" borderId="78" xfId="28" applyNumberFormat="1" applyFont="1" applyBorder="1" applyAlignment="1">
      <alignment horizontal="left"/>
      <protection/>
    </xf>
    <xf numFmtId="207" fontId="0" fillId="0" borderId="79" xfId="16" applyNumberFormat="1" applyFont="1" applyBorder="1" applyAlignment="1">
      <alignment/>
    </xf>
    <xf numFmtId="38" fontId="0" fillId="0" borderId="76" xfId="16" applyFont="1" applyBorder="1" applyAlignment="1">
      <alignment/>
    </xf>
    <xf numFmtId="0" fontId="0" fillId="0" borderId="80" xfId="28" applyFont="1" applyBorder="1" applyAlignment="1">
      <alignment/>
      <protection/>
    </xf>
    <xf numFmtId="0" fontId="10" fillId="0" borderId="81" xfId="28" applyFont="1" applyBorder="1" applyAlignment="1">
      <alignment horizontal="distributed" vertical="center"/>
      <protection/>
    </xf>
    <xf numFmtId="0" fontId="10" fillId="0" borderId="82" xfId="28" applyFont="1" applyBorder="1" applyAlignment="1">
      <alignment horizontal="center" vertical="center" shrinkToFit="1"/>
      <protection/>
    </xf>
    <xf numFmtId="38" fontId="0" fillId="0" borderId="82" xfId="16" applyFont="1" applyBorder="1" applyAlignment="1">
      <alignment/>
    </xf>
    <xf numFmtId="207" fontId="0" fillId="0" borderId="82" xfId="16" applyNumberFormat="1" applyFont="1" applyBorder="1" applyAlignment="1">
      <alignment/>
    </xf>
    <xf numFmtId="207" fontId="0" fillId="0" borderId="83" xfId="16" applyNumberFormat="1" applyFont="1" applyBorder="1" applyAlignment="1">
      <alignment/>
    </xf>
    <xf numFmtId="207" fontId="0" fillId="0" borderId="84" xfId="16" applyNumberFormat="1" applyFont="1" applyBorder="1" applyAlignment="1">
      <alignment/>
    </xf>
    <xf numFmtId="38" fontId="9" fillId="0" borderId="85" xfId="16" applyFont="1" applyBorder="1" applyAlignment="1">
      <alignment/>
    </xf>
    <xf numFmtId="0" fontId="0" fillId="0" borderId="86" xfId="28" applyFont="1" applyBorder="1" applyAlignment="1">
      <alignment horizontal="center"/>
      <protection/>
    </xf>
    <xf numFmtId="207" fontId="0" fillId="0" borderId="87" xfId="16" applyNumberFormat="1" applyFont="1" applyBorder="1" applyAlignment="1">
      <alignment/>
    </xf>
    <xf numFmtId="0" fontId="10" fillId="0" borderId="86" xfId="28" applyFont="1" applyBorder="1" applyAlignment="1">
      <alignment horizontal="center"/>
      <protection/>
    </xf>
    <xf numFmtId="38" fontId="0" fillId="0" borderId="84" xfId="16" applyFont="1" applyBorder="1" applyAlignment="1">
      <alignment/>
    </xf>
    <xf numFmtId="0" fontId="9" fillId="0" borderId="85" xfId="28" applyFont="1" applyBorder="1" applyAlignment="1">
      <alignment/>
      <protection/>
    </xf>
    <xf numFmtId="0" fontId="0" fillId="0" borderId="88" xfId="28" applyFont="1" applyBorder="1" applyAlignment="1">
      <alignment/>
      <protection/>
    </xf>
    <xf numFmtId="0" fontId="10" fillId="0" borderId="82" xfId="28" applyFont="1" applyBorder="1" applyAlignment="1">
      <alignment horizontal="distributed" vertical="center"/>
      <protection/>
    </xf>
    <xf numFmtId="0" fontId="0" fillId="0" borderId="86" xfId="28" applyFont="1" applyBorder="1" applyAlignment="1">
      <alignment horizontal="right"/>
      <protection/>
    </xf>
    <xf numFmtId="204" fontId="9" fillId="0" borderId="85" xfId="28" applyNumberFormat="1" applyFont="1" applyBorder="1" applyAlignment="1">
      <alignment/>
      <protection/>
    </xf>
    <xf numFmtId="38" fontId="0" fillId="3" borderId="82" xfId="16" applyFont="1" applyFill="1" applyBorder="1" applyAlignment="1">
      <alignment/>
    </xf>
    <xf numFmtId="0" fontId="0" fillId="0" borderId="86" xfId="28" applyFont="1" applyBorder="1" applyAlignment="1">
      <alignment/>
      <protection/>
    </xf>
    <xf numFmtId="0" fontId="10" fillId="0" borderId="66" xfId="28" applyFont="1" applyBorder="1" applyAlignment="1">
      <alignment horizontal="distributed" vertical="center"/>
      <protection/>
    </xf>
    <xf numFmtId="0" fontId="10" fillId="0" borderId="68" xfId="28" applyFont="1" applyBorder="1" applyAlignment="1">
      <alignment horizontal="center" vertical="center"/>
      <protection/>
    </xf>
    <xf numFmtId="38" fontId="0" fillId="0" borderId="68" xfId="16" applyFont="1" applyBorder="1" applyAlignment="1">
      <alignment/>
    </xf>
    <xf numFmtId="207" fontId="0" fillId="0" borderId="68" xfId="16" applyNumberFormat="1" applyFont="1" applyBorder="1" applyAlignment="1">
      <alignment/>
    </xf>
    <xf numFmtId="207" fontId="0" fillId="0" borderId="69" xfId="16" applyNumberFormat="1" applyFont="1" applyBorder="1" applyAlignment="1">
      <alignment/>
    </xf>
    <xf numFmtId="207" fontId="0" fillId="0" borderId="70" xfId="16" applyNumberFormat="1" applyFont="1" applyBorder="1" applyAlignment="1">
      <alignment/>
    </xf>
    <xf numFmtId="0" fontId="9" fillId="0" borderId="67" xfId="28" applyFont="1" applyBorder="1" applyAlignment="1">
      <alignment/>
      <protection/>
    </xf>
    <xf numFmtId="0" fontId="0" fillId="0" borderId="89" xfId="28" applyFont="1" applyBorder="1" applyAlignment="1">
      <alignment/>
      <protection/>
    </xf>
    <xf numFmtId="207" fontId="0" fillId="0" borderId="71" xfId="16" applyNumberFormat="1" applyFont="1" applyBorder="1" applyAlignment="1">
      <alignment/>
    </xf>
    <xf numFmtId="38" fontId="0" fillId="0" borderId="70" xfId="16" applyFont="1" applyBorder="1" applyAlignment="1">
      <alignment/>
    </xf>
    <xf numFmtId="0" fontId="0" fillId="0" borderId="90" xfId="28" applyFont="1" applyBorder="1" applyAlignment="1">
      <alignment/>
      <protection/>
    </xf>
    <xf numFmtId="0" fontId="10" fillId="0" borderId="73" xfId="28" applyFont="1" applyBorder="1" applyAlignment="1">
      <alignment horizontal="distributed" vertical="center" wrapText="1"/>
      <protection/>
    </xf>
    <xf numFmtId="0" fontId="10" fillId="0" borderId="81" xfId="28" applyFont="1" applyBorder="1" applyAlignment="1">
      <alignment horizontal="distributed" vertical="center" wrapText="1"/>
      <protection/>
    </xf>
    <xf numFmtId="0" fontId="10" fillId="0" borderId="66" xfId="28" applyFont="1" applyBorder="1" applyAlignment="1">
      <alignment horizontal="distributed" vertical="center" wrapText="1"/>
      <protection/>
    </xf>
    <xf numFmtId="0" fontId="0" fillId="0" borderId="89" xfId="28" applyFont="1" applyBorder="1" applyAlignment="1">
      <alignment horizontal="right"/>
      <protection/>
    </xf>
    <xf numFmtId="191" fontId="9" fillId="0" borderId="67" xfId="28" applyNumberFormat="1" applyFont="1" applyBorder="1" applyAlignment="1">
      <alignment/>
      <protection/>
    </xf>
    <xf numFmtId="0" fontId="10" fillId="0" borderId="77" xfId="28" applyFont="1" applyBorder="1" applyAlignment="1">
      <alignment horizontal="distributed" vertical="center"/>
      <protection/>
    </xf>
    <xf numFmtId="38" fontId="0" fillId="0" borderId="77" xfId="16" applyFont="1" applyBorder="1" applyAlignment="1">
      <alignment vertical="center"/>
    </xf>
    <xf numFmtId="207" fontId="0" fillId="0" borderId="77" xfId="16" applyNumberFormat="1" applyFont="1" applyBorder="1" applyAlignment="1">
      <alignment vertical="center"/>
    </xf>
    <xf numFmtId="207" fontId="0" fillId="0" borderId="78" xfId="16" applyNumberFormat="1" applyFont="1" applyBorder="1" applyAlignment="1">
      <alignment vertical="center"/>
    </xf>
    <xf numFmtId="207" fontId="0" fillId="0" borderId="91" xfId="16" applyNumberFormat="1" applyFont="1" applyBorder="1" applyAlignment="1">
      <alignment vertical="center"/>
    </xf>
    <xf numFmtId="38" fontId="0" fillId="0" borderId="91" xfId="16" applyFont="1" applyBorder="1" applyAlignment="1">
      <alignment vertical="center"/>
    </xf>
    <xf numFmtId="0" fontId="0" fillId="0" borderId="81" xfId="28" applyFont="1" applyBorder="1" applyAlignment="1">
      <alignment horizontal="distributed" vertical="center"/>
      <protection/>
    </xf>
    <xf numFmtId="0" fontId="0" fillId="0" borderId="85" xfId="28" applyFont="1" applyBorder="1" applyAlignment="1">
      <alignment vertical="center"/>
      <protection/>
    </xf>
    <xf numFmtId="207" fontId="0" fillId="0" borderId="85" xfId="28" applyNumberFormat="1" applyFont="1" applyBorder="1" applyAlignment="1">
      <alignment vertical="center"/>
      <protection/>
    </xf>
    <xf numFmtId="207" fontId="0" fillId="0" borderId="86" xfId="28" applyNumberFormat="1" applyFont="1" applyBorder="1" applyAlignment="1">
      <alignment vertical="center"/>
      <protection/>
    </xf>
    <xf numFmtId="207" fontId="0" fillId="0" borderId="92" xfId="28" applyNumberFormat="1" applyFont="1" applyBorder="1" applyAlignment="1">
      <alignment vertical="center"/>
      <protection/>
    </xf>
    <xf numFmtId="0" fontId="0" fillId="0" borderId="92" xfId="28" applyFont="1" applyBorder="1" applyAlignment="1">
      <alignment vertical="center"/>
      <protection/>
    </xf>
    <xf numFmtId="0" fontId="0" fillId="0" borderId="66" xfId="28" applyFont="1" applyBorder="1" applyAlignment="1">
      <alignment horizontal="distributed" vertical="center"/>
      <protection/>
    </xf>
    <xf numFmtId="0" fontId="0" fillId="0" borderId="67" xfId="28" applyFont="1" applyBorder="1" applyAlignment="1">
      <alignment vertical="center"/>
      <protection/>
    </xf>
    <xf numFmtId="207" fontId="0" fillId="0" borderId="67" xfId="28" applyNumberFormat="1" applyFont="1" applyBorder="1" applyAlignment="1">
      <alignment vertical="center"/>
      <protection/>
    </xf>
    <xf numFmtId="207" fontId="0" fillId="0" borderId="89" xfId="28" applyNumberFormat="1" applyFont="1" applyBorder="1" applyAlignment="1">
      <alignment vertical="center"/>
      <protection/>
    </xf>
    <xf numFmtId="207" fontId="0" fillId="0" borderId="93" xfId="28" applyNumberFormat="1" applyFont="1" applyBorder="1" applyAlignment="1">
      <alignment vertical="center"/>
      <protection/>
    </xf>
    <xf numFmtId="38" fontId="9" fillId="0" borderId="67" xfId="16" applyFont="1" applyBorder="1" applyAlignment="1">
      <alignment/>
    </xf>
    <xf numFmtId="204" fontId="9" fillId="0" borderId="67" xfId="28" applyNumberFormat="1" applyFont="1" applyBorder="1" applyAlignment="1">
      <alignment/>
      <protection/>
    </xf>
    <xf numFmtId="0" fontId="0" fillId="0" borderId="93" xfId="28" applyFont="1" applyBorder="1" applyAlignment="1">
      <alignment vertical="center"/>
      <protection/>
    </xf>
    <xf numFmtId="38" fontId="0" fillId="3" borderId="74" xfId="16" applyFont="1" applyFill="1" applyBorder="1" applyAlignment="1">
      <alignment/>
    </xf>
    <xf numFmtId="0" fontId="0" fillId="0" borderId="81" xfId="28" applyFont="1" applyBorder="1" applyAlignment="1">
      <alignment horizontal="distributed" vertical="center" wrapText="1"/>
      <protection/>
    </xf>
    <xf numFmtId="0" fontId="0" fillId="0" borderId="66" xfId="28" applyFont="1" applyBorder="1" applyAlignment="1">
      <alignment horizontal="distributed" vertical="center" wrapText="1"/>
      <protection/>
    </xf>
    <xf numFmtId="0" fontId="10" fillId="0" borderId="94" xfId="28" applyFont="1" applyBorder="1" applyAlignment="1">
      <alignment horizontal="distributed" vertical="center"/>
      <protection/>
    </xf>
    <xf numFmtId="38" fontId="0" fillId="3" borderId="94" xfId="16" applyFont="1" applyFill="1" applyBorder="1" applyAlignment="1">
      <alignment/>
    </xf>
    <xf numFmtId="38" fontId="0" fillId="0" borderId="94" xfId="16" applyFont="1" applyBorder="1" applyAlignment="1">
      <alignment/>
    </xf>
    <xf numFmtId="207" fontId="0" fillId="0" borderId="94" xfId="16" applyNumberFormat="1" applyFont="1" applyBorder="1" applyAlignment="1">
      <alignment/>
    </xf>
    <xf numFmtId="207" fontId="0" fillId="0" borderId="95" xfId="16" applyNumberFormat="1" applyFont="1" applyBorder="1" applyAlignment="1">
      <alignment/>
    </xf>
    <xf numFmtId="207" fontId="0" fillId="0" borderId="96" xfId="16" applyNumberFormat="1" applyFont="1" applyBorder="1" applyAlignment="1">
      <alignment/>
    </xf>
    <xf numFmtId="207" fontId="0" fillId="0" borderId="97" xfId="16" applyNumberFormat="1" applyFont="1" applyBorder="1" applyAlignment="1">
      <alignment/>
    </xf>
    <xf numFmtId="38" fontId="0" fillId="0" borderId="96" xfId="16" applyFont="1" applyBorder="1" applyAlignment="1">
      <alignment/>
    </xf>
    <xf numFmtId="0" fontId="14" fillId="0" borderId="89" xfId="28" applyFont="1" applyBorder="1" applyAlignment="1">
      <alignment horizontal="right"/>
      <protection/>
    </xf>
    <xf numFmtId="57" fontId="0" fillId="0" borderId="80" xfId="28" applyNumberFormat="1" applyFont="1" applyBorder="1" applyAlignment="1">
      <alignment horizontal="left"/>
      <protection/>
    </xf>
    <xf numFmtId="0" fontId="10" fillId="0" borderId="88" xfId="28" applyFont="1" applyBorder="1" applyAlignment="1">
      <alignment horizontal="center"/>
      <protection/>
    </xf>
    <xf numFmtId="0" fontId="0" fillId="0" borderId="88" xfId="28" applyFont="1" applyBorder="1" applyAlignment="1">
      <alignment horizontal="right"/>
      <protection/>
    </xf>
    <xf numFmtId="0" fontId="0" fillId="0" borderId="88" xfId="28" applyFont="1" applyBorder="1">
      <alignment/>
      <protection/>
    </xf>
    <xf numFmtId="38" fontId="0" fillId="3" borderId="77" xfId="16" applyFont="1" applyFill="1" applyBorder="1" applyAlignment="1">
      <alignment horizontal="right" vertical="center"/>
    </xf>
    <xf numFmtId="207" fontId="0" fillId="0" borderId="77" xfId="16" applyNumberFormat="1" applyFont="1" applyBorder="1" applyAlignment="1">
      <alignment horizontal="right" vertical="center"/>
    </xf>
    <xf numFmtId="207" fontId="0" fillId="0" borderId="78" xfId="16" applyNumberFormat="1" applyFont="1" applyBorder="1" applyAlignment="1">
      <alignment horizontal="right" vertical="center"/>
    </xf>
    <xf numFmtId="38" fontId="0" fillId="3" borderId="85" xfId="16" applyFont="1" applyFill="1" applyBorder="1" applyAlignment="1">
      <alignment horizontal="right" vertical="center"/>
    </xf>
    <xf numFmtId="207" fontId="0" fillId="0" borderId="85" xfId="16" applyNumberFormat="1" applyFont="1" applyBorder="1" applyAlignment="1">
      <alignment horizontal="right" vertical="center"/>
    </xf>
    <xf numFmtId="207" fontId="0" fillId="0" borderId="86" xfId="16" applyNumberFormat="1" applyFont="1" applyBorder="1" applyAlignment="1">
      <alignment horizontal="right" vertical="center"/>
    </xf>
    <xf numFmtId="0" fontId="0" fillId="0" borderId="88" xfId="28" applyFont="1" applyBorder="1" applyAlignment="1">
      <alignment horizontal="center"/>
      <protection/>
    </xf>
    <xf numFmtId="0" fontId="0" fillId="0" borderId="98" xfId="28" applyFont="1" applyBorder="1" applyAlignment="1">
      <alignment horizontal="distributed" vertical="center"/>
      <protection/>
    </xf>
    <xf numFmtId="0" fontId="10" fillId="0" borderId="99" xfId="28" applyFont="1" applyBorder="1" applyAlignment="1">
      <alignment horizontal="center" vertical="center"/>
      <protection/>
    </xf>
    <xf numFmtId="207" fontId="0" fillId="0" borderId="100" xfId="16" applyNumberFormat="1" applyFont="1" applyBorder="1" applyAlignment="1">
      <alignment/>
    </xf>
    <xf numFmtId="0" fontId="9" fillId="0" borderId="101" xfId="28" applyFont="1" applyBorder="1" applyAlignment="1">
      <alignment/>
      <protection/>
    </xf>
    <xf numFmtId="0" fontId="0" fillId="0" borderId="102" xfId="28" applyFont="1" applyBorder="1" applyAlignment="1">
      <alignment/>
      <protection/>
    </xf>
    <xf numFmtId="38" fontId="0" fillId="0" borderId="103" xfId="16" applyFont="1" applyBorder="1" applyAlignment="1">
      <alignment/>
    </xf>
    <xf numFmtId="0" fontId="0" fillId="0" borderId="104" xfId="28" applyFont="1" applyBorder="1" applyAlignment="1">
      <alignment/>
      <protection/>
    </xf>
    <xf numFmtId="0" fontId="10" fillId="0" borderId="105" xfId="28" applyFont="1" applyBorder="1" applyAlignment="1">
      <alignment horizontal="distributed" vertical="center"/>
      <protection/>
    </xf>
    <xf numFmtId="207" fontId="0" fillId="0" borderId="106" xfId="16" applyNumberFormat="1" applyFont="1" applyBorder="1" applyAlignment="1">
      <alignment/>
    </xf>
    <xf numFmtId="0" fontId="9" fillId="0" borderId="107" xfId="28" applyFont="1" applyBorder="1" applyAlignment="1">
      <alignment/>
      <protection/>
    </xf>
    <xf numFmtId="57" fontId="0" fillId="0" borderId="50" xfId="28" applyNumberFormat="1" applyFont="1" applyBorder="1" applyAlignment="1">
      <alignment horizontal="left"/>
      <protection/>
    </xf>
    <xf numFmtId="207" fontId="0" fillId="0" borderId="108" xfId="16" applyNumberFormat="1" applyFont="1" applyBorder="1" applyAlignment="1">
      <alignment/>
    </xf>
    <xf numFmtId="57" fontId="0" fillId="0" borderId="86" xfId="28" applyNumberFormat="1" applyFont="1" applyBorder="1" applyAlignment="1">
      <alignment horizontal="left"/>
      <protection/>
    </xf>
    <xf numFmtId="38" fontId="0" fillId="0" borderId="106" xfId="16" applyFont="1" applyBorder="1" applyAlignment="1">
      <alignment/>
    </xf>
    <xf numFmtId="0" fontId="10" fillId="0" borderId="50" xfId="28" applyFont="1" applyBorder="1" applyAlignment="1">
      <alignment horizontal="center"/>
      <protection/>
    </xf>
    <xf numFmtId="0" fontId="10" fillId="0" borderId="98" xfId="28" applyFont="1" applyBorder="1" applyAlignment="1">
      <alignment horizontal="distributed" vertical="center"/>
      <protection/>
    </xf>
    <xf numFmtId="0" fontId="0" fillId="0" borderId="109" xfId="28" applyFont="1" applyBorder="1" applyAlignment="1">
      <alignment horizontal="right"/>
      <protection/>
    </xf>
    <xf numFmtId="0" fontId="0" fillId="0" borderId="102" xfId="28" applyFont="1" applyBorder="1" applyAlignment="1">
      <alignment horizontal="right"/>
      <protection/>
    </xf>
    <xf numFmtId="0" fontId="0" fillId="0" borderId="110" xfId="28" applyFont="1" applyBorder="1" applyAlignment="1">
      <alignment/>
      <protection/>
    </xf>
    <xf numFmtId="0" fontId="11" fillId="0" borderId="111" xfId="28" applyFont="1" applyBorder="1" applyAlignment="1">
      <alignment horizontal="distributed" vertical="center" wrapText="1"/>
      <protection/>
    </xf>
    <xf numFmtId="0" fontId="10" fillId="0" borderId="107" xfId="28" applyFont="1" applyBorder="1" applyAlignment="1">
      <alignment horizontal="distributed" vertical="center"/>
      <protection/>
    </xf>
    <xf numFmtId="38" fontId="0" fillId="0" borderId="108" xfId="16" applyFont="1" applyBorder="1" applyAlignment="1">
      <alignment/>
    </xf>
    <xf numFmtId="0" fontId="0" fillId="0" borderId="107" xfId="28" applyFont="1" applyBorder="1" applyAlignment="1">
      <alignment/>
      <protection/>
    </xf>
    <xf numFmtId="38" fontId="0" fillId="0" borderId="50" xfId="16" applyFont="1" applyBorder="1" applyAlignment="1">
      <alignment/>
    </xf>
    <xf numFmtId="0" fontId="9" fillId="0" borderId="108" xfId="28" applyFont="1" applyBorder="1" applyAlignment="1">
      <alignment/>
      <protection/>
    </xf>
    <xf numFmtId="38" fontId="0" fillId="0" borderId="107" xfId="16" applyFont="1" applyBorder="1" applyAlignment="1">
      <alignment/>
    </xf>
    <xf numFmtId="0" fontId="9" fillId="0" borderId="50" xfId="28" applyFont="1" applyBorder="1" applyAlignment="1">
      <alignment/>
      <protection/>
    </xf>
    <xf numFmtId="0" fontId="0" fillId="0" borderId="112" xfId="28" applyFont="1" applyBorder="1" applyAlignment="1">
      <alignment/>
      <protection/>
    </xf>
    <xf numFmtId="38" fontId="0" fillId="0" borderId="85" xfId="16" applyFont="1" applyBorder="1" applyAlignment="1">
      <alignment/>
    </xf>
    <xf numFmtId="0" fontId="9" fillId="0" borderId="113" xfId="28" applyFont="1" applyBorder="1" applyAlignment="1">
      <alignment/>
      <protection/>
    </xf>
    <xf numFmtId="0" fontId="11" fillId="0" borderId="98" xfId="28" applyFont="1" applyBorder="1" applyAlignment="1">
      <alignment horizontal="distributed" vertical="center"/>
      <protection/>
    </xf>
    <xf numFmtId="0" fontId="10" fillId="0" borderId="101" xfId="28" applyFont="1" applyBorder="1" applyAlignment="1">
      <alignment horizontal="distributed" vertical="center"/>
      <protection/>
    </xf>
    <xf numFmtId="207" fontId="0" fillId="0" borderId="114" xfId="16" applyNumberFormat="1" applyFont="1" applyBorder="1" applyAlignment="1">
      <alignment/>
    </xf>
    <xf numFmtId="0" fontId="0" fillId="0" borderId="101" xfId="28" applyFont="1" applyBorder="1" applyAlignment="1">
      <alignment/>
      <protection/>
    </xf>
    <xf numFmtId="38" fontId="0" fillId="0" borderId="109" xfId="16" applyFont="1" applyBorder="1" applyAlignment="1">
      <alignment/>
    </xf>
    <xf numFmtId="0" fontId="9" fillId="0" borderId="114" xfId="28" applyFont="1" applyBorder="1" applyAlignment="1">
      <alignment/>
      <protection/>
    </xf>
    <xf numFmtId="38" fontId="0" fillId="0" borderId="101" xfId="16" applyFont="1" applyBorder="1" applyAlignment="1">
      <alignment/>
    </xf>
    <xf numFmtId="0" fontId="9" fillId="0" borderId="109" xfId="28" applyFont="1" applyBorder="1" applyAlignment="1">
      <alignment/>
      <protection/>
    </xf>
    <xf numFmtId="0" fontId="0" fillId="0" borderId="114" xfId="28" applyFont="1" applyBorder="1" applyAlignment="1">
      <alignment/>
      <protection/>
    </xf>
    <xf numFmtId="0" fontId="9" fillId="0" borderId="110" xfId="28" applyFont="1" applyBorder="1" applyAlignment="1">
      <alignment/>
      <protection/>
    </xf>
    <xf numFmtId="0" fontId="11" fillId="0" borderId="81" xfId="28" applyFont="1" applyBorder="1" applyAlignment="1">
      <alignment horizontal="distributed" vertical="center" wrapText="1"/>
      <protection/>
    </xf>
    <xf numFmtId="0" fontId="10" fillId="0" borderId="85" xfId="28" applyFont="1" applyBorder="1" applyAlignment="1">
      <alignment horizontal="distributed" vertical="center"/>
      <protection/>
    </xf>
    <xf numFmtId="0" fontId="0" fillId="0" borderId="85" xfId="28" applyFont="1" applyBorder="1" applyAlignment="1">
      <alignment/>
      <protection/>
    </xf>
    <xf numFmtId="0" fontId="11" fillId="0" borderId="66" xfId="28" applyFont="1" applyBorder="1" applyAlignment="1">
      <alignment horizontal="distributed" vertical="center"/>
      <protection/>
    </xf>
    <xf numFmtId="38" fontId="0" fillId="3" borderId="67" xfId="16" applyFont="1" applyFill="1" applyBorder="1" applyAlignment="1">
      <alignment horizontal="right" vertical="center"/>
    </xf>
    <xf numFmtId="207" fontId="0" fillId="0" borderId="67" xfId="16" applyNumberFormat="1" applyFont="1" applyBorder="1" applyAlignment="1">
      <alignment horizontal="right" vertical="center"/>
    </xf>
    <xf numFmtId="207" fontId="0" fillId="0" borderId="89" xfId="16" applyNumberFormat="1" applyFont="1" applyBorder="1" applyAlignment="1">
      <alignment horizontal="right" vertical="center"/>
    </xf>
    <xf numFmtId="207" fontId="0" fillId="0" borderId="93" xfId="16" applyNumberFormat="1" applyFont="1" applyBorder="1" applyAlignment="1">
      <alignment/>
    </xf>
    <xf numFmtId="0" fontId="0" fillId="0" borderId="67" xfId="28" applyFont="1" applyBorder="1" applyAlignment="1">
      <alignment/>
      <protection/>
    </xf>
    <xf numFmtId="38" fontId="0" fillId="0" borderId="51" xfId="16" applyFont="1" applyBorder="1" applyAlignment="1">
      <alignment/>
    </xf>
    <xf numFmtId="0" fontId="9" fillId="0" borderId="93" xfId="28" applyFont="1" applyBorder="1" applyAlignment="1">
      <alignment/>
      <protection/>
    </xf>
    <xf numFmtId="38" fontId="0" fillId="0" borderId="67" xfId="16" applyFont="1" applyBorder="1" applyAlignment="1">
      <alignment/>
    </xf>
    <xf numFmtId="0" fontId="9" fillId="0" borderId="51" xfId="28" applyFont="1" applyBorder="1" applyAlignment="1">
      <alignment/>
      <protection/>
    </xf>
    <xf numFmtId="0" fontId="0" fillId="0" borderId="93" xfId="28" applyFont="1" applyBorder="1" applyAlignment="1">
      <alignment/>
      <protection/>
    </xf>
    <xf numFmtId="0" fontId="9" fillId="0" borderId="115" xfId="28" applyFont="1" applyBorder="1" applyAlignment="1">
      <alignment/>
      <protection/>
    </xf>
    <xf numFmtId="38" fontId="0" fillId="3" borderId="77" xfId="16" applyFont="1" applyFill="1" applyBorder="1" applyAlignment="1">
      <alignment/>
    </xf>
    <xf numFmtId="0" fontId="10" fillId="0" borderId="116" xfId="28" applyFont="1" applyBorder="1" applyAlignment="1">
      <alignment horizontal="distributed" vertical="center"/>
      <protection/>
    </xf>
    <xf numFmtId="0" fontId="10" fillId="0" borderId="117" xfId="28" applyFont="1" applyBorder="1" applyAlignment="1">
      <alignment horizontal="center" vertical="center"/>
      <protection/>
    </xf>
    <xf numFmtId="38" fontId="0" fillId="0" borderId="117" xfId="16" applyFont="1" applyBorder="1" applyAlignment="1">
      <alignment/>
    </xf>
    <xf numFmtId="207" fontId="0" fillId="0" borderId="117" xfId="16" applyNumberFormat="1" applyFont="1" applyBorder="1" applyAlignment="1">
      <alignment/>
    </xf>
    <xf numFmtId="207" fontId="0" fillId="0" borderId="118" xfId="16" applyNumberFormat="1" applyFont="1" applyBorder="1" applyAlignment="1">
      <alignment/>
    </xf>
    <xf numFmtId="207" fontId="0" fillId="0" borderId="119" xfId="16" applyNumberFormat="1" applyFont="1" applyBorder="1" applyAlignment="1">
      <alignment/>
    </xf>
    <xf numFmtId="0" fontId="9" fillId="0" borderId="120" xfId="28" applyFont="1" applyBorder="1" applyAlignment="1">
      <alignment/>
      <protection/>
    </xf>
    <xf numFmtId="0" fontId="0" fillId="0" borderId="121" xfId="28" applyFont="1" applyBorder="1" applyAlignment="1">
      <alignment horizontal="right"/>
      <protection/>
    </xf>
    <xf numFmtId="207" fontId="0" fillId="0" borderId="122" xfId="16" applyNumberFormat="1" applyFont="1" applyBorder="1" applyAlignment="1">
      <alignment/>
    </xf>
    <xf numFmtId="204" fontId="9" fillId="0" borderId="120" xfId="28" applyNumberFormat="1" applyFont="1" applyBorder="1" applyAlignment="1">
      <alignment/>
      <protection/>
    </xf>
    <xf numFmtId="38" fontId="0" fillId="0" borderId="119" xfId="16" applyFont="1" applyBorder="1" applyAlignment="1">
      <alignment/>
    </xf>
    <xf numFmtId="0" fontId="0" fillId="0" borderId="123" xfId="28" applyFont="1" applyBorder="1" applyAlignment="1">
      <alignment/>
      <protection/>
    </xf>
    <xf numFmtId="0" fontId="10" fillId="0" borderId="0" xfId="28" applyFont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10" fillId="0" borderId="0" xfId="28" applyFont="1" applyAlignment="1">
      <alignment vertical="center" wrapText="1"/>
      <protection/>
    </xf>
    <xf numFmtId="0" fontId="0" fillId="0" borderId="0" xfId="28" applyFont="1" applyAlignment="1">
      <alignment vertical="center" wrapText="1"/>
      <protection/>
    </xf>
    <xf numFmtId="38" fontId="0" fillId="0" borderId="79" xfId="16" applyFont="1" applyBorder="1" applyAlignment="1">
      <alignment/>
    </xf>
    <xf numFmtId="0" fontId="0" fillId="0" borderId="78" xfId="28" applyFont="1" applyBorder="1" applyAlignment="1">
      <alignment/>
      <protection/>
    </xf>
    <xf numFmtId="38" fontId="0" fillId="0" borderId="87" xfId="16" applyFont="1" applyBorder="1" applyAlignment="1">
      <alignment/>
    </xf>
    <xf numFmtId="38" fontId="0" fillId="0" borderId="71" xfId="16" applyFont="1" applyBorder="1" applyAlignment="1">
      <alignment/>
    </xf>
    <xf numFmtId="38" fontId="0" fillId="0" borderId="91" xfId="16" applyFont="1" applyBorder="1" applyAlignment="1">
      <alignment/>
    </xf>
    <xf numFmtId="0" fontId="0" fillId="0" borderId="92" xfId="28" applyFont="1" applyBorder="1" applyAlignment="1">
      <alignment/>
      <protection/>
    </xf>
    <xf numFmtId="0" fontId="0" fillId="0" borderId="93" xfId="28" applyFont="1" applyBorder="1" applyAlignment="1">
      <alignment/>
      <protection/>
    </xf>
    <xf numFmtId="3" fontId="9" fillId="0" borderId="85" xfId="28" applyNumberFormat="1" applyFont="1" applyBorder="1" applyAlignment="1">
      <alignment/>
      <protection/>
    </xf>
    <xf numFmtId="207" fontId="0" fillId="3" borderId="71" xfId="16" applyNumberFormat="1" applyFont="1" applyFill="1" applyBorder="1" applyAlignment="1">
      <alignment/>
    </xf>
    <xf numFmtId="0" fontId="0" fillId="0" borderId="90" xfId="28" applyFont="1" applyBorder="1" applyAlignment="1">
      <alignment horizontal="right"/>
      <protection/>
    </xf>
    <xf numFmtId="38" fontId="0" fillId="0" borderId="100" xfId="16" applyFont="1" applyBorder="1" applyAlignment="1">
      <alignment/>
    </xf>
    <xf numFmtId="0" fontId="10" fillId="0" borderId="124" xfId="28" applyFont="1" applyBorder="1" applyAlignment="1">
      <alignment horizontal="center" vertical="center"/>
      <protection/>
    </xf>
    <xf numFmtId="204" fontId="9" fillId="0" borderId="101" xfId="28" applyNumberFormat="1" applyFont="1" applyBorder="1" applyAlignment="1">
      <alignment/>
      <protection/>
    </xf>
    <xf numFmtId="0" fontId="9" fillId="0" borderId="125" xfId="28" applyFont="1" applyBorder="1" applyAlignment="1">
      <alignment/>
      <protection/>
    </xf>
    <xf numFmtId="0" fontId="10" fillId="0" borderId="126" xfId="28" applyFont="1" applyBorder="1" applyAlignment="1">
      <alignment horizontal="distributed" vertical="center"/>
      <protection/>
    </xf>
    <xf numFmtId="207" fontId="0" fillId="0" borderId="112" xfId="16" applyNumberFormat="1" applyFont="1" applyBorder="1" applyAlignment="1">
      <alignment/>
    </xf>
    <xf numFmtId="0" fontId="0" fillId="0" borderId="127" xfId="28" applyFont="1" applyBorder="1" applyAlignment="1">
      <alignment/>
      <protection/>
    </xf>
    <xf numFmtId="38" fontId="0" fillId="0" borderId="114" xfId="16" applyFont="1" applyBorder="1" applyAlignment="1">
      <alignment/>
    </xf>
    <xf numFmtId="38" fontId="0" fillId="0" borderId="125" xfId="16" applyFont="1" applyBorder="1" applyAlignment="1">
      <alignment/>
    </xf>
    <xf numFmtId="207" fontId="0" fillId="0" borderId="92" xfId="16" applyNumberFormat="1" applyFont="1" applyBorder="1" applyAlignment="1">
      <alignment/>
    </xf>
    <xf numFmtId="38" fontId="0" fillId="0" borderId="93" xfId="16" applyFont="1" applyBorder="1" applyAlignment="1">
      <alignment/>
    </xf>
    <xf numFmtId="0" fontId="9" fillId="0" borderId="128" xfId="28" applyFont="1" applyBorder="1" applyAlignment="1">
      <alignment/>
      <protection/>
    </xf>
    <xf numFmtId="38" fontId="0" fillId="0" borderId="128" xfId="16" applyFont="1" applyBorder="1" applyAlignment="1">
      <alignment/>
    </xf>
    <xf numFmtId="38" fontId="0" fillId="0" borderId="122" xfId="16" applyFont="1" applyBorder="1" applyAlignment="1">
      <alignment/>
    </xf>
    <xf numFmtId="0" fontId="0" fillId="0" borderId="121" xfId="28" applyFont="1" applyBorder="1" applyAlignment="1">
      <alignment/>
      <protection/>
    </xf>
    <xf numFmtId="0" fontId="10" fillId="0" borderId="0" xfId="28" applyFont="1">
      <alignment/>
      <protection/>
    </xf>
    <xf numFmtId="206" fontId="0" fillId="0" borderId="79" xfId="16" applyNumberFormat="1" applyFont="1" applyBorder="1" applyAlignment="1">
      <alignment/>
    </xf>
    <xf numFmtId="206" fontId="0" fillId="0" borderId="87" xfId="16" applyNumberFormat="1" applyFont="1" applyBorder="1" applyAlignment="1">
      <alignment/>
    </xf>
    <xf numFmtId="206" fontId="0" fillId="0" borderId="71" xfId="16" applyNumberFormat="1" applyFont="1" applyBorder="1" applyAlignment="1">
      <alignment/>
    </xf>
    <xf numFmtId="204" fontId="9" fillId="0" borderId="126" xfId="28" applyNumberFormat="1" applyFont="1" applyBorder="1" applyAlignment="1">
      <alignment/>
      <protection/>
    </xf>
    <xf numFmtId="209" fontId="9" fillId="0" borderId="85" xfId="28" applyNumberFormat="1" applyFont="1" applyBorder="1" applyAlignment="1">
      <alignment/>
      <protection/>
    </xf>
    <xf numFmtId="204" fontId="9" fillId="0" borderId="67" xfId="28" applyNumberFormat="1" applyFont="1" applyBorder="1" applyAlignment="1" quotePrefix="1">
      <alignment/>
      <protection/>
    </xf>
    <xf numFmtId="49" fontId="9" fillId="0" borderId="85" xfId="28" applyNumberFormat="1" applyFont="1" applyBorder="1" applyAlignment="1">
      <alignment horizontal="right"/>
      <protection/>
    </xf>
    <xf numFmtId="57" fontId="10" fillId="0" borderId="86" xfId="28" applyNumberFormat="1" applyFont="1" applyBorder="1" applyAlignment="1">
      <alignment horizontal="center"/>
      <protection/>
    </xf>
    <xf numFmtId="204" fontId="9" fillId="0" borderId="129" xfId="28" applyNumberFormat="1" applyFont="1" applyBorder="1" applyAlignment="1">
      <alignment/>
      <protection/>
    </xf>
    <xf numFmtId="57" fontId="0" fillId="0" borderId="78" xfId="28" applyNumberFormat="1" applyFont="1" applyBorder="1" applyAlignment="1">
      <alignment/>
      <protection/>
    </xf>
    <xf numFmtId="207" fontId="0" fillId="0" borderId="79" xfId="16" applyNumberFormat="1" applyFont="1" applyBorder="1" applyAlignment="1">
      <alignment wrapText="1"/>
    </xf>
    <xf numFmtId="0" fontId="9" fillId="0" borderId="77" xfId="28" applyFont="1" applyBorder="1" applyAlignment="1">
      <alignment/>
      <protection/>
    </xf>
    <xf numFmtId="57" fontId="0" fillId="0" borderId="78" xfId="28" applyNumberFormat="1" applyFont="1" applyBorder="1" applyAlignment="1">
      <alignment horizontal="left"/>
      <protection/>
    </xf>
    <xf numFmtId="38" fontId="0" fillId="0" borderId="79" xfId="16" applyFont="1" applyBorder="1" applyAlignment="1">
      <alignment/>
    </xf>
    <xf numFmtId="57" fontId="0" fillId="0" borderId="78" xfId="28" applyNumberFormat="1" applyFont="1" applyBorder="1" applyAlignment="1">
      <alignment/>
      <protection/>
    </xf>
    <xf numFmtId="207" fontId="0" fillId="0" borderId="87" xfId="16" applyNumberFormat="1" applyFont="1" applyBorder="1" applyAlignment="1">
      <alignment/>
    </xf>
    <xf numFmtId="209" fontId="9" fillId="0" borderId="85" xfId="28" applyNumberFormat="1" applyFont="1" applyBorder="1" applyAlignment="1">
      <alignment/>
      <protection/>
    </xf>
    <xf numFmtId="0" fontId="10" fillId="0" borderId="86" xfId="28" applyFont="1" applyBorder="1" applyAlignment="1">
      <alignment horizontal="center"/>
      <protection/>
    </xf>
    <xf numFmtId="38" fontId="0" fillId="0" borderId="87" xfId="16" applyFont="1" applyBorder="1" applyAlignment="1">
      <alignment/>
    </xf>
    <xf numFmtId="3" fontId="9" fillId="0" borderId="85" xfId="28" applyNumberFormat="1" applyFont="1" applyBorder="1" applyAlignment="1">
      <alignment/>
      <protection/>
    </xf>
    <xf numFmtId="207" fontId="0" fillId="0" borderId="71" xfId="16" applyNumberFormat="1" applyFont="1" applyBorder="1" applyAlignment="1">
      <alignment/>
    </xf>
    <xf numFmtId="204" fontId="9" fillId="0" borderId="67" xfId="28" applyNumberFormat="1" applyFont="1" applyBorder="1" applyAlignment="1" quotePrefix="1">
      <alignment/>
      <protection/>
    </xf>
    <xf numFmtId="0" fontId="0" fillId="0" borderId="89" xfId="28" applyFont="1" applyBorder="1" applyAlignment="1">
      <alignment horizontal="right"/>
      <protection/>
    </xf>
    <xf numFmtId="206" fontId="0" fillId="0" borderId="71" xfId="16" applyNumberFormat="1" applyFont="1" applyBorder="1" applyAlignment="1">
      <alignment/>
    </xf>
    <xf numFmtId="0" fontId="9" fillId="0" borderId="67" xfId="28" applyFont="1" applyBorder="1" applyAlignment="1">
      <alignment/>
      <protection/>
    </xf>
    <xf numFmtId="0" fontId="0" fillId="0" borderId="89" xfId="28" applyFont="1" applyBorder="1" applyAlignment="1">
      <alignment/>
      <protection/>
    </xf>
    <xf numFmtId="207" fontId="0" fillId="0" borderId="91" xfId="16" applyNumberFormat="1" applyFont="1" applyBorder="1" applyAlignment="1">
      <alignment/>
    </xf>
    <xf numFmtId="38" fontId="0" fillId="0" borderId="91" xfId="16" applyFont="1" applyBorder="1" applyAlignment="1">
      <alignment/>
    </xf>
    <xf numFmtId="38" fontId="0" fillId="0" borderId="92" xfId="16" applyFont="1" applyBorder="1" applyAlignment="1">
      <alignment/>
    </xf>
    <xf numFmtId="38" fontId="0" fillId="0" borderId="130" xfId="16" applyFont="1" applyBorder="1" applyAlignment="1">
      <alignment/>
    </xf>
    <xf numFmtId="0" fontId="10" fillId="0" borderId="86" xfId="28" applyFont="1" applyBorder="1" applyAlignment="1">
      <alignment horizontal="distributed" vertical="center"/>
      <protection/>
    </xf>
    <xf numFmtId="0" fontId="10" fillId="0" borderId="102" xfId="28" applyFont="1" applyBorder="1" applyAlignment="1">
      <alignment horizontal="distributed" vertical="center"/>
      <protection/>
    </xf>
    <xf numFmtId="38" fontId="9" fillId="0" borderId="101" xfId="16" applyFont="1" applyBorder="1" applyAlignment="1">
      <alignment/>
    </xf>
    <xf numFmtId="0" fontId="10" fillId="0" borderId="89" xfId="28" applyFont="1" applyBorder="1" applyAlignment="1">
      <alignment horizontal="distributed" vertical="center"/>
      <protection/>
    </xf>
    <xf numFmtId="181" fontId="15" fillId="0" borderId="0" xfId="29" applyNumberFormat="1" applyFont="1" applyAlignment="1">
      <alignment vertical="center"/>
      <protection/>
    </xf>
    <xf numFmtId="181" fontId="15" fillId="0" borderId="0" xfId="29" applyNumberFormat="1" applyFont="1" applyAlignment="1">
      <alignment horizontal="right" vertical="center"/>
      <protection/>
    </xf>
    <xf numFmtId="181" fontId="15" fillId="0" borderId="30" xfId="29" applyNumberFormat="1" applyFont="1" applyBorder="1" applyAlignment="1">
      <alignment horizontal="distributed" vertical="center" wrapText="1"/>
      <protection/>
    </xf>
    <xf numFmtId="181" fontId="15" fillId="0" borderId="30" xfId="29" applyNumberFormat="1" applyFont="1" applyBorder="1" applyAlignment="1">
      <alignment horizontal="distributed" vertical="center"/>
      <protection/>
    </xf>
    <xf numFmtId="181" fontId="15" fillId="0" borderId="29" xfId="29" applyNumberFormat="1" applyFont="1" applyBorder="1" applyAlignment="1">
      <alignment horizontal="center" vertical="center"/>
      <protection/>
    </xf>
    <xf numFmtId="0" fontId="15" fillId="0" borderId="43" xfId="29" applyFont="1" applyBorder="1" applyAlignment="1">
      <alignment horizontal="center" vertical="center"/>
      <protection/>
    </xf>
    <xf numFmtId="0" fontId="15" fillId="0" borderId="44" xfId="29" applyFont="1" applyBorder="1" applyAlignment="1">
      <alignment horizontal="center" vertical="center"/>
      <protection/>
    </xf>
    <xf numFmtId="0" fontId="15" fillId="0" borderId="29" xfId="29" applyFont="1" applyBorder="1" applyAlignment="1">
      <alignment horizontal="center" vertical="center"/>
      <protection/>
    </xf>
    <xf numFmtId="181" fontId="15" fillId="0" borderId="30" xfId="29" applyNumberFormat="1" applyFont="1" applyBorder="1" applyAlignment="1">
      <alignment horizontal="centerContinuous" vertical="center"/>
      <protection/>
    </xf>
    <xf numFmtId="181" fontId="15" fillId="0" borderId="48" xfId="29" applyNumberFormat="1" applyFont="1" applyBorder="1" applyAlignment="1">
      <alignment horizontal="centerContinuous" vertical="center"/>
      <protection/>
    </xf>
    <xf numFmtId="181" fontId="15" fillId="0" borderId="43" xfId="29" applyNumberFormat="1" applyFont="1" applyBorder="1" applyAlignment="1">
      <alignment horizontal="center" vertical="center"/>
      <protection/>
    </xf>
    <xf numFmtId="181" fontId="15" fillId="0" borderId="131" xfId="29" applyNumberFormat="1" applyFont="1" applyBorder="1" applyAlignment="1">
      <alignment horizontal="center" vertical="center" wrapText="1"/>
      <protection/>
    </xf>
    <xf numFmtId="0" fontId="15" fillId="0" borderId="25" xfId="29" applyFont="1" applyBorder="1" applyAlignment="1">
      <alignment horizontal="distributed" vertical="center"/>
      <protection/>
    </xf>
    <xf numFmtId="49" fontId="15" fillId="0" borderId="16" xfId="29" applyNumberFormat="1" applyFont="1" applyBorder="1" applyAlignment="1">
      <alignment horizontal="center" vertical="center"/>
      <protection/>
    </xf>
    <xf numFmtId="181" fontId="15" fillId="0" borderId="16" xfId="29" applyNumberFormat="1" applyFont="1" applyBorder="1" applyAlignment="1">
      <alignment horizontal="center" vertical="center"/>
      <protection/>
    </xf>
    <xf numFmtId="49" fontId="15" fillId="0" borderId="17" xfId="29" applyNumberFormat="1" applyFont="1" applyBorder="1" applyAlignment="1">
      <alignment horizontal="center" vertical="center"/>
      <protection/>
    </xf>
    <xf numFmtId="0" fontId="15" fillId="0" borderId="132" xfId="29" applyFont="1" applyBorder="1" applyAlignment="1">
      <alignment vertical="center"/>
      <protection/>
    </xf>
    <xf numFmtId="181" fontId="15" fillId="0" borderId="0" xfId="29" applyNumberFormat="1" applyFont="1" applyAlignment="1">
      <alignment vertical="center" wrapText="1"/>
      <protection/>
    </xf>
    <xf numFmtId="181" fontId="15" fillId="0" borderId="16" xfId="29" applyNumberFormat="1" applyFont="1" applyBorder="1" applyAlignment="1">
      <alignment horizontal="distributed" vertical="center"/>
      <protection/>
    </xf>
    <xf numFmtId="181" fontId="15" fillId="0" borderId="16" xfId="29" applyNumberFormat="1" applyFont="1" applyBorder="1" applyAlignment="1">
      <alignment horizontal="right" vertical="center"/>
      <protection/>
    </xf>
    <xf numFmtId="181" fontId="15" fillId="0" borderId="17" xfId="29" applyNumberFormat="1" applyFont="1" applyBorder="1" applyAlignment="1">
      <alignment horizontal="right" vertical="center"/>
      <protection/>
    </xf>
    <xf numFmtId="181" fontId="15" fillId="0" borderId="133" xfId="29" applyNumberFormat="1" applyFont="1" applyBorder="1" applyAlignment="1">
      <alignment horizontal="right" vertical="center"/>
      <protection/>
    </xf>
    <xf numFmtId="181" fontId="15" fillId="0" borderId="16" xfId="29" applyNumberFormat="1" applyFont="1" applyBorder="1" applyAlignment="1">
      <alignment vertical="center"/>
      <protection/>
    </xf>
    <xf numFmtId="181" fontId="15" fillId="0" borderId="17" xfId="29" applyNumberFormat="1" applyFont="1" applyBorder="1" applyAlignment="1">
      <alignment vertical="center"/>
      <protection/>
    </xf>
    <xf numFmtId="181" fontId="15" fillId="0" borderId="133" xfId="29" applyNumberFormat="1" applyFont="1" applyBorder="1" applyAlignment="1">
      <alignment vertical="center"/>
      <protection/>
    </xf>
    <xf numFmtId="0" fontId="15" fillId="0" borderId="10" xfId="29" applyFont="1" applyBorder="1" applyAlignment="1">
      <alignment horizontal="distributed" vertical="center"/>
      <protection/>
    </xf>
    <xf numFmtId="181" fontId="15" fillId="0" borderId="30" xfId="29" applyNumberFormat="1" applyFont="1" applyBorder="1" applyAlignment="1">
      <alignment horizontal="center" vertical="center"/>
      <protection/>
    </xf>
    <xf numFmtId="181" fontId="15" fillId="0" borderId="30" xfId="29" applyNumberFormat="1" applyFont="1" applyBorder="1" applyAlignment="1">
      <alignment horizontal="right" vertical="center"/>
      <protection/>
    </xf>
    <xf numFmtId="181" fontId="15" fillId="0" borderId="134" xfId="29" applyNumberFormat="1" applyFont="1" applyBorder="1" applyAlignment="1">
      <alignment horizontal="right" vertical="center"/>
      <protection/>
    </xf>
    <xf numFmtId="181" fontId="15" fillId="0" borderId="135" xfId="29" applyNumberFormat="1" applyFont="1" applyBorder="1" applyAlignment="1">
      <alignment horizontal="right" vertical="center"/>
      <protection/>
    </xf>
    <xf numFmtId="181" fontId="15" fillId="0" borderId="16" xfId="29" applyNumberFormat="1" applyFont="1" applyBorder="1" applyAlignment="1">
      <alignment vertical="center"/>
      <protection/>
    </xf>
    <xf numFmtId="181" fontId="15" fillId="0" borderId="25" xfId="29" applyNumberFormat="1" applyFont="1" applyBorder="1" applyAlignment="1">
      <alignment horizontal="distributed" vertical="center"/>
      <protection/>
    </xf>
    <xf numFmtId="0" fontId="15" fillId="0" borderId="16" xfId="29" applyFont="1" applyBorder="1" applyAlignment="1">
      <alignment horizontal="distributed" vertical="center"/>
      <protection/>
    </xf>
    <xf numFmtId="183" fontId="15" fillId="0" borderId="133" xfId="29" applyNumberFormat="1" applyFont="1" applyBorder="1" applyAlignment="1">
      <alignment vertical="center"/>
      <protection/>
    </xf>
    <xf numFmtId="0" fontId="15" fillId="0" borderId="10" xfId="29" applyFont="1" applyBorder="1" applyAlignment="1">
      <alignment horizontal="distributed" vertical="center"/>
      <protection/>
    </xf>
    <xf numFmtId="181" fontId="15" fillId="0" borderId="16" xfId="29" applyNumberFormat="1" applyFont="1" applyBorder="1" applyAlignment="1">
      <alignment horizontal="right" vertical="center"/>
      <protection/>
    </xf>
    <xf numFmtId="181" fontId="15" fillId="0" borderId="133" xfId="29" applyNumberFormat="1" applyFont="1" applyBorder="1" applyAlignment="1">
      <alignment vertical="center"/>
      <protection/>
    </xf>
    <xf numFmtId="181" fontId="15" fillId="0" borderId="30" xfId="29" applyNumberFormat="1" applyFont="1" applyBorder="1" applyAlignment="1">
      <alignment horizontal="distributed" vertical="center" wrapText="1"/>
      <protection/>
    </xf>
    <xf numFmtId="181" fontId="15" fillId="0" borderId="16" xfId="29" applyNumberFormat="1" applyFont="1" applyFill="1" applyBorder="1" applyAlignment="1">
      <alignment horizontal="distributed" vertical="center"/>
      <protection/>
    </xf>
    <xf numFmtId="181" fontId="15" fillId="0" borderId="25" xfId="29" applyNumberFormat="1" applyFont="1" applyFill="1" applyBorder="1" applyAlignment="1">
      <alignment horizontal="distributed" vertical="center"/>
      <protection/>
    </xf>
    <xf numFmtId="181" fontId="15" fillId="0" borderId="30" xfId="29" applyNumberFormat="1" applyFont="1" applyFill="1" applyBorder="1" applyAlignment="1">
      <alignment horizontal="distributed" vertical="center"/>
      <protection/>
    </xf>
    <xf numFmtId="181" fontId="15" fillId="0" borderId="16" xfId="29" applyNumberFormat="1" applyFont="1" applyFill="1" applyBorder="1" applyAlignment="1">
      <alignment vertical="center"/>
      <protection/>
    </xf>
    <xf numFmtId="181" fontId="15" fillId="0" borderId="16" xfId="29" applyNumberFormat="1" applyFont="1" applyFill="1" applyBorder="1" applyAlignment="1">
      <alignment horizontal="right" vertical="center"/>
      <protection/>
    </xf>
    <xf numFmtId="181" fontId="15" fillId="0" borderId="17" xfId="29" applyNumberFormat="1" applyFont="1" applyFill="1" applyBorder="1" applyAlignment="1">
      <alignment vertical="center"/>
      <protection/>
    </xf>
    <xf numFmtId="181" fontId="15" fillId="0" borderId="133" xfId="29" applyNumberFormat="1" applyFont="1" applyFill="1" applyBorder="1" applyAlignment="1">
      <alignment vertical="center"/>
      <protection/>
    </xf>
    <xf numFmtId="181" fontId="15" fillId="0" borderId="0" xfId="29" applyNumberFormat="1" applyFont="1" applyFill="1" applyAlignment="1">
      <alignment vertical="center"/>
      <protection/>
    </xf>
    <xf numFmtId="181" fontId="15" fillId="0" borderId="37" xfId="29" applyNumberFormat="1" applyFont="1" applyBorder="1" applyAlignment="1">
      <alignment horizontal="distributed" vertical="center" shrinkToFit="1"/>
      <protection/>
    </xf>
    <xf numFmtId="181" fontId="15" fillId="0" borderId="38" xfId="29" applyNumberFormat="1" applyFont="1" applyBorder="1" applyAlignment="1">
      <alignment horizontal="distributed" vertical="center" shrinkToFit="1"/>
      <protection/>
    </xf>
    <xf numFmtId="183" fontId="15" fillId="0" borderId="38" xfId="29" applyNumberFormat="1" applyFont="1" applyBorder="1" applyAlignment="1">
      <alignment vertical="center" shrinkToFit="1"/>
      <protection/>
    </xf>
    <xf numFmtId="183" fontId="15" fillId="0" borderId="32" xfId="29" applyNumberFormat="1" applyFont="1" applyBorder="1" applyAlignment="1">
      <alignment vertical="center" shrinkToFit="1"/>
      <protection/>
    </xf>
    <xf numFmtId="183" fontId="15" fillId="0" borderId="136" xfId="29" applyNumberFormat="1" applyFont="1" applyBorder="1" applyAlignment="1">
      <alignment vertical="center" shrinkToFit="1"/>
      <protection/>
    </xf>
    <xf numFmtId="181" fontId="15" fillId="0" borderId="0" xfId="29" applyNumberFormat="1" applyFont="1" applyAlignment="1">
      <alignment vertical="center" shrinkToFit="1"/>
      <protection/>
    </xf>
    <xf numFmtId="0" fontId="23" fillId="0" borderId="0" xfId="30" applyFont="1" applyAlignment="1">
      <alignment horizontal="left"/>
      <protection/>
    </xf>
    <xf numFmtId="0" fontId="5" fillId="0" borderId="0" xfId="30" applyFont="1" applyAlignment="1">
      <alignment horizontal="distributed"/>
      <protection/>
    </xf>
    <xf numFmtId="0" fontId="5" fillId="0" borderId="0" xfId="30" applyFont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5" fillId="0" borderId="0" xfId="30" applyFont="1">
      <alignment/>
      <protection/>
    </xf>
    <xf numFmtId="0" fontId="24" fillId="0" borderId="0" xfId="30" applyFont="1" applyAlignment="1">
      <alignment horizontal="center"/>
      <protection/>
    </xf>
    <xf numFmtId="0" fontId="24" fillId="0" borderId="0" xfId="30" applyFont="1" applyFill="1" applyAlignment="1">
      <alignment horizontal="right"/>
      <protection/>
    </xf>
    <xf numFmtId="0" fontId="24" fillId="0" borderId="0" xfId="30" applyFont="1" applyAlignment="1">
      <alignment horizontal="right"/>
      <protection/>
    </xf>
    <xf numFmtId="0" fontId="8" fillId="0" borderId="137" xfId="30" applyFont="1" applyBorder="1" applyAlignment="1">
      <alignment horizontal="center"/>
      <protection/>
    </xf>
    <xf numFmtId="0" fontId="8" fillId="0" borderId="3" xfId="30" applyFont="1" applyBorder="1" applyAlignment="1">
      <alignment horizontal="center"/>
      <protection/>
    </xf>
    <xf numFmtId="0" fontId="8" fillId="0" borderId="138" xfId="30" applyFont="1" applyBorder="1" applyAlignment="1">
      <alignment horizontal="center"/>
      <protection/>
    </xf>
    <xf numFmtId="0" fontId="8" fillId="0" borderId="4" xfId="30" applyFont="1" applyBorder="1" applyAlignment="1">
      <alignment horizontal="center"/>
      <protection/>
    </xf>
    <xf numFmtId="0" fontId="8" fillId="0" borderId="138" xfId="30" applyFont="1" applyFill="1" applyBorder="1" applyAlignment="1">
      <alignment horizontal="center"/>
      <protection/>
    </xf>
    <xf numFmtId="0" fontId="8" fillId="0" borderId="3" xfId="30" applyFont="1" applyFill="1" applyBorder="1" applyAlignment="1">
      <alignment horizontal="center"/>
      <protection/>
    </xf>
    <xf numFmtId="0" fontId="8" fillId="0" borderId="22" xfId="30" applyFont="1" applyBorder="1" applyAlignment="1">
      <alignment horizontal="center"/>
      <protection/>
    </xf>
    <xf numFmtId="0" fontId="8" fillId="0" borderId="18" xfId="30" applyFont="1" applyBorder="1" applyAlignment="1">
      <alignment horizontal="center"/>
      <protection/>
    </xf>
    <xf numFmtId="0" fontId="8" fillId="0" borderId="10" xfId="30" applyFont="1" applyBorder="1" applyAlignment="1">
      <alignment horizontal="center"/>
      <protection/>
    </xf>
    <xf numFmtId="0" fontId="8" fillId="0" borderId="0" xfId="30" applyFont="1" applyBorder="1" applyAlignment="1">
      <alignment horizontal="center"/>
      <protection/>
    </xf>
    <xf numFmtId="0" fontId="8" fillId="0" borderId="19" xfId="30" applyFont="1" applyBorder="1" applyAlignment="1">
      <alignment horizontal="center"/>
      <protection/>
    </xf>
    <xf numFmtId="0" fontId="8" fillId="0" borderId="0" xfId="30" applyFont="1" applyFill="1" applyBorder="1" applyAlignment="1">
      <alignment horizontal="center"/>
      <protection/>
    </xf>
    <xf numFmtId="0" fontId="8" fillId="0" borderId="10" xfId="30" applyFont="1" applyFill="1" applyBorder="1" applyAlignment="1">
      <alignment horizontal="center"/>
      <protection/>
    </xf>
    <xf numFmtId="0" fontId="8" fillId="0" borderId="11" xfId="30" applyFont="1" applyBorder="1" applyAlignment="1">
      <alignment horizontal="center"/>
      <protection/>
    </xf>
    <xf numFmtId="0" fontId="8" fillId="0" borderId="27" xfId="30" applyFont="1" applyBorder="1" applyAlignment="1">
      <alignment horizontal="center"/>
      <protection/>
    </xf>
    <xf numFmtId="0" fontId="8" fillId="0" borderId="8" xfId="30" applyFont="1" applyBorder="1" applyAlignment="1">
      <alignment horizontal="center"/>
      <protection/>
    </xf>
    <xf numFmtId="0" fontId="8" fillId="0" borderId="42" xfId="30" applyFont="1" applyBorder="1" applyAlignment="1">
      <alignment horizontal="center"/>
      <protection/>
    </xf>
    <xf numFmtId="0" fontId="8" fillId="0" borderId="9" xfId="30" applyFont="1" applyBorder="1" applyAlignment="1">
      <alignment horizontal="center"/>
      <protection/>
    </xf>
    <xf numFmtId="0" fontId="8" fillId="0" borderId="42" xfId="30" applyFont="1" applyFill="1" applyBorder="1" applyAlignment="1">
      <alignment horizontal="center"/>
      <protection/>
    </xf>
    <xf numFmtId="0" fontId="8" fillId="0" borderId="8" xfId="30" applyFont="1" applyFill="1" applyBorder="1" applyAlignment="1">
      <alignment horizontal="center"/>
      <protection/>
    </xf>
    <xf numFmtId="0" fontId="8" fillId="0" borderId="41" xfId="30" applyFont="1" applyBorder="1" applyAlignment="1">
      <alignment horizontal="center"/>
      <protection/>
    </xf>
    <xf numFmtId="0" fontId="8" fillId="0" borderId="139" xfId="30" applyFont="1" applyBorder="1" applyAlignment="1">
      <alignment horizontal="distributed"/>
      <protection/>
    </xf>
    <xf numFmtId="0" fontId="8" fillId="0" borderId="5" xfId="30" applyFont="1" applyBorder="1" applyAlignment="1">
      <alignment horizontal="distributed"/>
      <protection/>
    </xf>
    <xf numFmtId="0" fontId="8" fillId="0" borderId="5" xfId="30" applyFont="1" applyBorder="1" applyAlignment="1">
      <alignment horizontal="center"/>
      <protection/>
    </xf>
    <xf numFmtId="0" fontId="8" fillId="0" borderId="5" xfId="30" applyFont="1" applyBorder="1">
      <alignment/>
      <protection/>
    </xf>
    <xf numFmtId="181" fontId="8" fillId="0" borderId="5" xfId="30" applyNumberFormat="1" applyFont="1" applyBorder="1" applyAlignment="1">
      <alignment horizontal="right"/>
      <protection/>
    </xf>
    <xf numFmtId="181" fontId="8" fillId="0" borderId="5" xfId="30" applyNumberFormat="1" applyFont="1" applyFill="1" applyBorder="1" applyAlignment="1">
      <alignment horizontal="right"/>
      <protection/>
    </xf>
    <xf numFmtId="181" fontId="8" fillId="0" borderId="6" xfId="30" applyNumberFormat="1" applyFont="1" applyBorder="1" applyAlignment="1">
      <alignment horizontal="right"/>
      <protection/>
    </xf>
    <xf numFmtId="0" fontId="8" fillId="0" borderId="28" xfId="30" applyFont="1" applyBorder="1" applyAlignment="1">
      <alignment horizontal="distributed"/>
      <protection/>
    </xf>
    <xf numFmtId="0" fontId="8" fillId="0" borderId="16" xfId="30" applyFont="1" applyBorder="1" applyAlignment="1">
      <alignment horizontal="distributed"/>
      <protection/>
    </xf>
    <xf numFmtId="57" fontId="8" fillId="0" borderId="25" xfId="30" applyNumberFormat="1" applyFont="1" applyBorder="1" applyAlignment="1">
      <alignment horizontal="center"/>
      <protection/>
    </xf>
    <xf numFmtId="57" fontId="8" fillId="0" borderId="16" xfId="30" applyNumberFormat="1" applyFont="1" applyBorder="1" applyAlignment="1">
      <alignment horizontal="center"/>
      <protection/>
    </xf>
    <xf numFmtId="0" fontId="8" fillId="0" borderId="25" xfId="30" applyFont="1" applyBorder="1">
      <alignment/>
      <protection/>
    </xf>
    <xf numFmtId="181" fontId="8" fillId="0" borderId="16" xfId="30" applyNumberFormat="1" applyFont="1" applyBorder="1" applyAlignment="1">
      <alignment horizontal="right"/>
      <protection/>
    </xf>
    <xf numFmtId="181" fontId="8" fillId="0" borderId="16" xfId="30" applyNumberFormat="1" applyFont="1" applyFill="1" applyBorder="1" applyAlignment="1">
      <alignment horizontal="right"/>
      <protection/>
    </xf>
    <xf numFmtId="181" fontId="8" fillId="0" borderId="17" xfId="30" applyNumberFormat="1" applyFont="1" applyBorder="1" applyAlignment="1">
      <alignment horizontal="right"/>
      <protection/>
    </xf>
    <xf numFmtId="0" fontId="8" fillId="0" borderId="25" xfId="30" applyFont="1" applyBorder="1" applyAlignment="1">
      <alignment horizontal="center"/>
      <protection/>
    </xf>
    <xf numFmtId="0" fontId="8" fillId="0" borderId="16" xfId="30" applyFont="1" applyBorder="1" applyAlignment="1">
      <alignment horizontal="center"/>
      <protection/>
    </xf>
    <xf numFmtId="0" fontId="8" fillId="0" borderId="31" xfId="30" applyFont="1" applyBorder="1" applyAlignment="1">
      <alignment horizontal="distributed"/>
      <protection/>
    </xf>
    <xf numFmtId="0" fontId="8" fillId="0" borderId="23" xfId="30" applyFont="1" applyBorder="1" applyAlignment="1">
      <alignment horizontal="distributed"/>
      <protection/>
    </xf>
    <xf numFmtId="0" fontId="8" fillId="0" borderId="24" xfId="30" applyFont="1" applyBorder="1" applyAlignment="1">
      <alignment horizontal="distributed"/>
      <protection/>
    </xf>
    <xf numFmtId="57" fontId="8" fillId="0" borderId="16" xfId="30" applyNumberFormat="1" applyFont="1" applyBorder="1" applyAlignment="1">
      <alignment horizontal="center"/>
      <protection/>
    </xf>
    <xf numFmtId="0" fontId="8" fillId="0" borderId="25" xfId="30" applyFont="1" applyBorder="1">
      <alignment/>
      <protection/>
    </xf>
    <xf numFmtId="0" fontId="8" fillId="0" borderId="23" xfId="30" applyFont="1" applyBorder="1" applyAlignment="1">
      <alignment horizontal="distributed" vertical="center"/>
      <protection/>
    </xf>
    <xf numFmtId="181" fontId="8" fillId="0" borderId="16" xfId="30" applyNumberFormat="1" applyFont="1" applyFill="1" applyBorder="1" applyAlignment="1">
      <alignment horizontal="right"/>
      <protection/>
    </xf>
    <xf numFmtId="181" fontId="8" fillId="0" borderId="17" xfId="30" applyNumberFormat="1" applyFont="1" applyBorder="1" applyAlignment="1">
      <alignment horizontal="right"/>
      <protection/>
    </xf>
    <xf numFmtId="0" fontId="8" fillId="0" borderId="16" xfId="30" applyFont="1" applyFill="1" applyBorder="1" applyAlignment="1">
      <alignment horizontal="distributed" vertical="center"/>
      <protection/>
    </xf>
    <xf numFmtId="0" fontId="8" fillId="0" borderId="25" xfId="30" applyFont="1" applyFill="1" applyBorder="1" applyAlignment="1">
      <alignment horizontal="distributed" vertical="center"/>
      <protection/>
    </xf>
    <xf numFmtId="0" fontId="8" fillId="0" borderId="18" xfId="30" applyFont="1" applyBorder="1" applyAlignment="1">
      <alignment horizontal="distributed"/>
      <protection/>
    </xf>
    <xf numFmtId="0" fontId="8" fillId="0" borderId="16" xfId="30" applyFont="1" applyBorder="1">
      <alignment/>
      <protection/>
    </xf>
    <xf numFmtId="0" fontId="8" fillId="0" borderId="31" xfId="30" applyFont="1" applyFill="1" applyBorder="1" applyAlignment="1">
      <alignment horizontal="distributed"/>
      <protection/>
    </xf>
    <xf numFmtId="57" fontId="8" fillId="0" borderId="25" xfId="30" applyNumberFormat="1" applyFont="1" applyFill="1" applyBorder="1" applyAlignment="1">
      <alignment horizontal="center"/>
      <protection/>
    </xf>
    <xf numFmtId="57" fontId="8" fillId="0" borderId="16" xfId="30" applyNumberFormat="1" applyFont="1" applyFill="1" applyBorder="1" applyAlignment="1">
      <alignment horizontal="center"/>
      <protection/>
    </xf>
    <xf numFmtId="0" fontId="8" fillId="0" borderId="25" xfId="30" applyFont="1" applyFill="1" applyBorder="1">
      <alignment/>
      <protection/>
    </xf>
    <xf numFmtId="180" fontId="8" fillId="0" borderId="29" xfId="30" applyNumberFormat="1" applyFont="1" applyFill="1" applyBorder="1">
      <alignment/>
      <protection/>
    </xf>
    <xf numFmtId="180" fontId="8" fillId="0" borderId="25" xfId="30" applyNumberFormat="1" applyFont="1" applyFill="1" applyBorder="1">
      <alignment/>
      <protection/>
    </xf>
    <xf numFmtId="181" fontId="8" fillId="0" borderId="1" xfId="30" applyNumberFormat="1" applyFont="1" applyFill="1" applyBorder="1">
      <alignment/>
      <protection/>
    </xf>
    <xf numFmtId="180" fontId="8" fillId="0" borderId="1" xfId="30" applyNumberFormat="1" applyFont="1" applyFill="1" applyBorder="1">
      <alignment/>
      <protection/>
    </xf>
    <xf numFmtId="180" fontId="8" fillId="0" borderId="17" xfId="30" applyNumberFormat="1" applyFont="1" applyFill="1" applyBorder="1">
      <alignment/>
      <protection/>
    </xf>
    <xf numFmtId="0" fontId="5" fillId="0" borderId="0" xfId="30" applyFont="1" applyFill="1">
      <alignment/>
      <protection/>
    </xf>
    <xf numFmtId="0" fontId="8" fillId="0" borderId="37" xfId="30" applyFont="1" applyBorder="1" applyAlignment="1">
      <alignment horizontal="distributed"/>
      <protection/>
    </xf>
    <xf numFmtId="0" fontId="8" fillId="0" borderId="38" xfId="30" applyFont="1" applyBorder="1" applyAlignment="1">
      <alignment horizontal="distributed" vertical="center"/>
      <protection/>
    </xf>
    <xf numFmtId="0" fontId="8" fillId="0" borderId="38" xfId="30" applyFont="1" applyBorder="1" applyAlignment="1">
      <alignment horizontal="center" vertical="center"/>
      <protection/>
    </xf>
    <xf numFmtId="0" fontId="8" fillId="0" borderId="38" xfId="30" applyFont="1" applyBorder="1" applyAlignment="1">
      <alignment horizontal="center"/>
      <protection/>
    </xf>
    <xf numFmtId="0" fontId="8" fillId="0" borderId="38" xfId="30" applyFont="1" applyBorder="1">
      <alignment/>
      <protection/>
    </xf>
    <xf numFmtId="181" fontId="8" fillId="0" borderId="39" xfId="30" applyNumberFormat="1" applyFont="1" applyBorder="1" applyAlignment="1">
      <alignment horizontal="right"/>
      <protection/>
    </xf>
    <xf numFmtId="180" fontId="5" fillId="0" borderId="0" xfId="30" applyNumberFormat="1" applyFont="1" applyFill="1" applyBorder="1">
      <alignment/>
      <protection/>
    </xf>
    <xf numFmtId="181" fontId="5" fillId="0" borderId="0" xfId="30" applyNumberFormat="1" applyFont="1" applyAlignment="1">
      <alignment horizontal="center"/>
      <protection/>
    </xf>
    <xf numFmtId="0" fontId="4" fillId="0" borderId="0" xfId="31" applyFont="1" applyBorder="1">
      <alignment/>
      <protection/>
    </xf>
    <xf numFmtId="0" fontId="8" fillId="0" borderId="0" xfId="31" applyFont="1" applyBorder="1">
      <alignment/>
      <protection/>
    </xf>
    <xf numFmtId="180" fontId="8" fillId="0" borderId="0" xfId="31" applyNumberFormat="1" applyFont="1" applyBorder="1">
      <alignment/>
      <protection/>
    </xf>
    <xf numFmtId="0" fontId="8" fillId="0" borderId="0" xfId="31" applyFont="1" applyBorder="1" applyAlignment="1">
      <alignment horizontal="center"/>
      <protection/>
    </xf>
    <xf numFmtId="0" fontId="8" fillId="0" borderId="0" xfId="31" applyFont="1">
      <alignment/>
      <protection/>
    </xf>
    <xf numFmtId="0" fontId="4" fillId="0" borderId="42" xfId="31" applyFont="1" applyBorder="1">
      <alignment/>
      <protection/>
    </xf>
    <xf numFmtId="0" fontId="8" fillId="0" borderId="42" xfId="31" applyFont="1" applyBorder="1">
      <alignment/>
      <protection/>
    </xf>
    <xf numFmtId="180" fontId="8" fillId="0" borderId="42" xfId="31" applyNumberFormat="1" applyFont="1" applyBorder="1">
      <alignment/>
      <protection/>
    </xf>
    <xf numFmtId="0" fontId="8" fillId="0" borderId="42" xfId="31" applyFont="1" applyBorder="1" applyAlignment="1">
      <alignment horizontal="center"/>
      <protection/>
    </xf>
    <xf numFmtId="0" fontId="8" fillId="0" borderId="42" xfId="31" applyFont="1" applyBorder="1" applyAlignment="1">
      <alignment horizontal="right"/>
      <protection/>
    </xf>
    <xf numFmtId="0" fontId="19" fillId="0" borderId="137" xfId="31" applyFont="1" applyBorder="1" applyAlignment="1" applyProtection="1">
      <alignment horizontal="center"/>
      <protection/>
    </xf>
    <xf numFmtId="0" fontId="19" fillId="0" borderId="4" xfId="31" applyFont="1" applyBorder="1" applyAlignment="1" applyProtection="1">
      <alignment horizontal="center"/>
      <protection/>
    </xf>
    <xf numFmtId="0" fontId="19" fillId="0" borderId="13" xfId="31" applyFont="1" applyBorder="1" applyAlignment="1" applyProtection="1">
      <alignment horizontal="center"/>
      <protection/>
    </xf>
    <xf numFmtId="0" fontId="19" fillId="0" borderId="140" xfId="31" applyFont="1" applyBorder="1">
      <alignment/>
      <protection/>
    </xf>
    <xf numFmtId="180" fontId="19" fillId="0" borderId="140" xfId="31" applyNumberFormat="1" applyFont="1" applyBorder="1" applyAlignment="1" applyProtection="1">
      <alignment horizontal="right"/>
      <protection/>
    </xf>
    <xf numFmtId="0" fontId="19" fillId="0" borderId="4" xfId="31" applyFont="1" applyBorder="1" applyAlignment="1">
      <alignment horizontal="center"/>
      <protection/>
    </xf>
    <xf numFmtId="0" fontId="19" fillId="0" borderId="22" xfId="31" applyFont="1" applyBorder="1">
      <alignment/>
      <protection/>
    </xf>
    <xf numFmtId="0" fontId="19" fillId="0" borderId="19" xfId="31" applyFont="1" applyBorder="1">
      <alignment/>
      <protection/>
    </xf>
    <xf numFmtId="0" fontId="19" fillId="0" borderId="0" xfId="31" applyFont="1">
      <alignment/>
      <protection/>
    </xf>
    <xf numFmtId="0" fontId="19" fillId="0" borderId="18" xfId="31" applyFont="1" applyBorder="1">
      <alignment/>
      <protection/>
    </xf>
    <xf numFmtId="0" fontId="19" fillId="0" borderId="19" xfId="31" applyFont="1" applyBorder="1" applyAlignment="1" applyProtection="1">
      <alignment horizontal="left"/>
      <protection/>
    </xf>
    <xf numFmtId="0" fontId="19" fillId="0" borderId="30" xfId="31" applyFont="1" applyBorder="1" applyAlignment="1" applyProtection="1">
      <alignment horizontal="left" wrapText="1"/>
      <protection/>
    </xf>
    <xf numFmtId="0" fontId="8" fillId="0" borderId="30" xfId="31" applyFont="1" applyBorder="1" applyAlignment="1" applyProtection="1">
      <alignment horizontal="center" wrapText="1"/>
      <protection/>
    </xf>
    <xf numFmtId="180" fontId="19" fillId="0" borderId="19" xfId="31" applyNumberFormat="1" applyFont="1" applyBorder="1" applyAlignment="1" applyProtection="1">
      <alignment horizontal="center"/>
      <protection/>
    </xf>
    <xf numFmtId="0" fontId="19" fillId="0" borderId="19" xfId="31" applyFont="1" applyBorder="1" applyAlignment="1" applyProtection="1">
      <alignment horizontal="center"/>
      <protection/>
    </xf>
    <xf numFmtId="0" fontId="19" fillId="0" borderId="11" xfId="31" applyFont="1" applyBorder="1" applyAlignment="1" applyProtection="1">
      <alignment horizontal="center"/>
      <protection/>
    </xf>
    <xf numFmtId="0" fontId="19" fillId="0" borderId="27" xfId="31" applyFont="1" applyBorder="1">
      <alignment/>
      <protection/>
    </xf>
    <xf numFmtId="0" fontId="19" fillId="0" borderId="9" xfId="31" applyFont="1" applyBorder="1">
      <alignment/>
      <protection/>
    </xf>
    <xf numFmtId="0" fontId="19" fillId="0" borderId="9" xfId="31" applyFont="1" applyBorder="1" applyAlignment="1" applyProtection="1">
      <alignment horizontal="left"/>
      <protection/>
    </xf>
    <xf numFmtId="0" fontId="5" fillId="0" borderId="8" xfId="31" applyFont="1" applyBorder="1" applyAlignment="1">
      <alignment wrapText="1"/>
      <protection/>
    </xf>
    <xf numFmtId="0" fontId="8" fillId="0" borderId="8" xfId="31" applyFont="1" applyBorder="1" applyAlignment="1" applyProtection="1">
      <alignment horizontal="center"/>
      <protection/>
    </xf>
    <xf numFmtId="180" fontId="19" fillId="0" borderId="9" xfId="31" applyNumberFormat="1" applyFont="1" applyBorder="1">
      <alignment/>
      <protection/>
    </xf>
    <xf numFmtId="0" fontId="19" fillId="0" borderId="9" xfId="31" applyFont="1" applyBorder="1" applyAlignment="1" applyProtection="1">
      <alignment horizontal="center"/>
      <protection/>
    </xf>
    <xf numFmtId="0" fontId="19" fillId="0" borderId="41" xfId="31" applyFont="1" applyBorder="1">
      <alignment/>
      <protection/>
    </xf>
    <xf numFmtId="0" fontId="19" fillId="0" borderId="12" xfId="31" applyFont="1" applyBorder="1" applyAlignment="1" applyProtection="1">
      <alignment horizontal="center"/>
      <protection/>
    </xf>
    <xf numFmtId="184" fontId="19" fillId="0" borderId="13" xfId="31" applyNumberFormat="1" applyFont="1" applyBorder="1" applyProtection="1">
      <alignment/>
      <protection/>
    </xf>
    <xf numFmtId="180" fontId="19" fillId="0" borderId="13" xfId="31" applyNumberFormat="1" applyFont="1" applyBorder="1" applyProtection="1">
      <alignment/>
      <protection/>
    </xf>
    <xf numFmtId="57" fontId="19" fillId="0" borderId="13" xfId="31" applyNumberFormat="1" applyFont="1" applyBorder="1" applyAlignment="1" applyProtection="1">
      <alignment horizontal="center"/>
      <protection/>
    </xf>
    <xf numFmtId="0" fontId="19" fillId="0" borderId="6" xfId="31" applyFont="1" applyBorder="1" applyAlignment="1" applyProtection="1">
      <alignment horizontal="left"/>
      <protection/>
    </xf>
    <xf numFmtId="0" fontId="19" fillId="0" borderId="14" xfId="31" applyFont="1" applyBorder="1" applyAlignment="1" applyProtection="1">
      <alignment horizontal="center"/>
      <protection/>
    </xf>
    <xf numFmtId="0" fontId="19" fillId="0" borderId="15" xfId="31" applyFont="1" applyBorder="1" applyAlignment="1" applyProtection="1">
      <alignment horizontal="center"/>
      <protection/>
    </xf>
    <xf numFmtId="184" fontId="19" fillId="0" borderId="15" xfId="31" applyNumberFormat="1" applyFont="1" applyBorder="1" applyProtection="1">
      <alignment/>
      <protection/>
    </xf>
    <xf numFmtId="180" fontId="19" fillId="0" borderId="15" xfId="31" applyNumberFormat="1" applyFont="1" applyBorder="1" applyProtection="1">
      <alignment/>
      <protection/>
    </xf>
    <xf numFmtId="57" fontId="19" fillId="0" borderId="15" xfId="31" applyNumberFormat="1" applyFont="1" applyBorder="1" applyAlignment="1" applyProtection="1">
      <alignment horizontal="center"/>
      <protection/>
    </xf>
    <xf numFmtId="0" fontId="19" fillId="0" borderId="26" xfId="31" applyFont="1" applyBorder="1" applyAlignment="1" applyProtection="1">
      <alignment horizontal="left"/>
      <protection/>
    </xf>
    <xf numFmtId="0" fontId="19" fillId="0" borderId="31" xfId="31" applyFont="1" applyBorder="1" applyAlignment="1" applyProtection="1">
      <alignment horizontal="center"/>
      <protection/>
    </xf>
    <xf numFmtId="0" fontId="19" fillId="0" borderId="141" xfId="31" applyFont="1" applyBorder="1" applyAlignment="1" applyProtection="1">
      <alignment horizontal="center"/>
      <protection/>
    </xf>
    <xf numFmtId="0" fontId="19" fillId="0" borderId="16" xfId="31" applyFont="1" applyBorder="1" applyAlignment="1" applyProtection="1">
      <alignment horizontal="center"/>
      <protection/>
    </xf>
    <xf numFmtId="0" fontId="19" fillId="0" borderId="18" xfId="31" applyFont="1" applyBorder="1" applyAlignment="1" applyProtection="1">
      <alignment horizontal="center"/>
      <protection/>
    </xf>
    <xf numFmtId="184" fontId="19" fillId="0" borderId="16" xfId="31" applyNumberFormat="1" applyFont="1" applyBorder="1" applyProtection="1">
      <alignment/>
      <protection/>
    </xf>
    <xf numFmtId="0" fontId="19" fillId="0" borderId="44" xfId="31" applyFont="1" applyBorder="1">
      <alignment/>
      <protection/>
    </xf>
    <xf numFmtId="0" fontId="19" fillId="0" borderId="14" xfId="31" applyFont="1" applyBorder="1">
      <alignment/>
      <protection/>
    </xf>
    <xf numFmtId="183" fontId="19" fillId="0" borderId="16" xfId="31" applyNumberFormat="1" applyFont="1" applyBorder="1">
      <alignment/>
      <protection/>
    </xf>
    <xf numFmtId="0" fontId="19" fillId="0" borderId="142" xfId="31" applyFont="1" applyBorder="1" applyAlignment="1" applyProtection="1">
      <alignment horizontal="center"/>
      <protection/>
    </xf>
    <xf numFmtId="0" fontId="19" fillId="0" borderId="30" xfId="31" applyFont="1" applyBorder="1" applyAlignment="1" applyProtection="1">
      <alignment horizontal="center"/>
      <protection/>
    </xf>
    <xf numFmtId="0" fontId="19" fillId="0" borderId="143" xfId="31" applyFont="1" applyBorder="1" applyAlignment="1" applyProtection="1">
      <alignment horizontal="center"/>
      <protection/>
    </xf>
    <xf numFmtId="184" fontId="19" fillId="0" borderId="143" xfId="31" applyNumberFormat="1" applyFont="1" applyBorder="1" applyProtection="1">
      <alignment/>
      <protection/>
    </xf>
    <xf numFmtId="0" fontId="19" fillId="0" borderId="143" xfId="31" applyFont="1" applyBorder="1" applyAlignment="1">
      <alignment horizontal="center"/>
      <protection/>
    </xf>
    <xf numFmtId="0" fontId="19" fillId="0" borderId="144" xfId="31" applyFont="1" applyBorder="1">
      <alignment/>
      <protection/>
    </xf>
    <xf numFmtId="0" fontId="19" fillId="0" borderId="145" xfId="31" applyFont="1" applyBorder="1">
      <alignment/>
      <protection/>
    </xf>
    <xf numFmtId="180" fontId="19" fillId="0" borderId="0" xfId="31" applyNumberFormat="1" applyFont="1">
      <alignment/>
      <protection/>
    </xf>
    <xf numFmtId="0" fontId="19" fillId="0" borderId="0" xfId="31" applyFont="1" applyAlignment="1">
      <alignment horizontal="center"/>
      <protection/>
    </xf>
    <xf numFmtId="180" fontId="8" fillId="0" borderId="0" xfId="31" applyNumberFormat="1" applyFont="1">
      <alignment/>
      <protection/>
    </xf>
    <xf numFmtId="0" fontId="8" fillId="0" borderId="0" xfId="31" applyFont="1" applyAlignment="1">
      <alignment horizontal="center"/>
      <protection/>
    </xf>
    <xf numFmtId="0" fontId="8" fillId="0" borderId="1" xfId="31" applyFont="1" applyBorder="1">
      <alignment/>
      <protection/>
    </xf>
    <xf numFmtId="180" fontId="8" fillId="0" borderId="1" xfId="31" applyNumberFormat="1" applyFont="1" applyBorder="1">
      <alignment/>
      <protection/>
    </xf>
    <xf numFmtId="0" fontId="8" fillId="0" borderId="1" xfId="31" applyFont="1" applyBorder="1" applyAlignment="1">
      <alignment horizontal="center"/>
      <protection/>
    </xf>
    <xf numFmtId="0" fontId="19" fillId="0" borderId="40" xfId="31" applyFont="1" applyBorder="1" applyAlignment="1" applyProtection="1">
      <alignment horizontal="center"/>
      <protection/>
    </xf>
    <xf numFmtId="0" fontId="19" fillId="0" borderId="32" xfId="31" applyFont="1" applyBorder="1" applyAlignment="1" applyProtection="1">
      <alignment horizontal="center"/>
      <protection/>
    </xf>
    <xf numFmtId="0" fontId="19" fillId="0" borderId="33" xfId="31" applyFont="1" applyBorder="1">
      <alignment/>
      <protection/>
    </xf>
    <xf numFmtId="180" fontId="19" fillId="0" borderId="32" xfId="31" applyNumberFormat="1" applyFont="1" applyBorder="1" applyAlignment="1" applyProtection="1">
      <alignment horizontal="center"/>
      <protection/>
    </xf>
    <xf numFmtId="0" fontId="19" fillId="0" borderId="39" xfId="31" applyFont="1" applyBorder="1" applyAlignment="1" applyProtection="1">
      <alignment horizontal="center"/>
      <protection/>
    </xf>
    <xf numFmtId="0" fontId="19" fillId="0" borderId="13" xfId="31" applyFont="1" applyBorder="1" applyAlignment="1" applyProtection="1">
      <alignment horizontal="left"/>
      <protection/>
    </xf>
    <xf numFmtId="184" fontId="19" fillId="0" borderId="4" xfId="31" applyNumberFormat="1" applyFont="1" applyBorder="1" applyAlignment="1" applyProtection="1">
      <alignment horizontal="right"/>
      <protection/>
    </xf>
    <xf numFmtId="57" fontId="19" fillId="0" borderId="4" xfId="31" applyNumberFormat="1" applyFont="1" applyBorder="1" applyAlignment="1" applyProtection="1">
      <alignment horizontal="center"/>
      <protection/>
    </xf>
    <xf numFmtId="0" fontId="19" fillId="0" borderId="22" xfId="31" applyFont="1" applyBorder="1" applyAlignment="1" applyProtection="1">
      <alignment horizontal="center"/>
      <protection/>
    </xf>
    <xf numFmtId="0" fontId="19" fillId="0" borderId="15" xfId="31" applyFont="1" applyBorder="1" applyAlignment="1" applyProtection="1">
      <alignment horizontal="left"/>
      <protection/>
    </xf>
    <xf numFmtId="0" fontId="19" fillId="0" borderId="0" xfId="31" applyFont="1" applyBorder="1">
      <alignment/>
      <protection/>
    </xf>
    <xf numFmtId="184" fontId="19" fillId="0" borderId="29" xfId="31" applyNumberFormat="1" applyFont="1" applyBorder="1" applyAlignment="1" applyProtection="1">
      <alignment horizontal="right"/>
      <protection/>
    </xf>
    <xf numFmtId="57" fontId="19" fillId="0" borderId="29" xfId="31" applyNumberFormat="1" applyFont="1" applyBorder="1" applyAlignment="1" applyProtection="1">
      <alignment horizontal="center"/>
      <protection/>
    </xf>
    <xf numFmtId="0" fontId="19" fillId="0" borderId="29" xfId="31" applyFont="1" applyBorder="1" applyAlignment="1" applyProtection="1">
      <alignment horizontal="center"/>
      <protection/>
    </xf>
    <xf numFmtId="0" fontId="19" fillId="0" borderId="17" xfId="31" applyFont="1" applyBorder="1" applyAlignment="1" applyProtection="1">
      <alignment horizontal="center"/>
      <protection/>
    </xf>
    <xf numFmtId="0" fontId="19" fillId="0" borderId="29" xfId="31" applyFont="1" applyBorder="1" applyAlignment="1" applyProtection="1">
      <alignment horizontal="left"/>
      <protection/>
    </xf>
    <xf numFmtId="0" fontId="19" fillId="0" borderId="43" xfId="31" applyFont="1" applyBorder="1">
      <alignment/>
      <protection/>
    </xf>
    <xf numFmtId="0" fontId="19" fillId="0" borderId="1" xfId="31" applyFont="1" applyBorder="1">
      <alignment/>
      <protection/>
    </xf>
    <xf numFmtId="0" fontId="19" fillId="0" borderId="26" xfId="31" applyFont="1" applyBorder="1" applyAlignment="1" applyProtection="1">
      <alignment horizontal="center"/>
      <protection/>
    </xf>
    <xf numFmtId="0" fontId="8" fillId="0" borderId="15" xfId="31" applyFont="1" applyBorder="1" applyAlignment="1" applyProtection="1">
      <alignment horizontal="left"/>
      <protection/>
    </xf>
    <xf numFmtId="0" fontId="19" fillId="0" borderId="146" xfId="31" applyFont="1" applyBorder="1" applyAlignment="1" applyProtection="1">
      <alignment horizontal="center"/>
      <protection/>
    </xf>
    <xf numFmtId="0" fontId="19" fillId="0" borderId="147" xfId="31" applyFont="1" applyBorder="1" applyAlignment="1" applyProtection="1">
      <alignment horizontal="center"/>
      <protection/>
    </xf>
    <xf numFmtId="0" fontId="19" fillId="0" borderId="148" xfId="31" applyFont="1" applyBorder="1" applyAlignment="1" applyProtection="1">
      <alignment horizontal="left"/>
      <protection/>
    </xf>
    <xf numFmtId="0" fontId="8" fillId="0" borderId="149" xfId="31" applyFont="1" applyBorder="1">
      <alignment/>
      <protection/>
    </xf>
    <xf numFmtId="180" fontId="19" fillId="0" borderId="148" xfId="31" applyNumberFormat="1" applyFont="1" applyBorder="1">
      <alignment/>
      <protection/>
    </xf>
    <xf numFmtId="57" fontId="19" fillId="0" borderId="150" xfId="31" applyNumberFormat="1" applyFont="1" applyBorder="1" applyAlignment="1" applyProtection="1">
      <alignment horizontal="center"/>
      <protection/>
    </xf>
    <xf numFmtId="0" fontId="19" fillId="0" borderId="148" xfId="31" applyFont="1" applyBorder="1" applyAlignment="1">
      <alignment horizontal="center"/>
      <protection/>
    </xf>
    <xf numFmtId="0" fontId="19" fillId="0" borderId="151" xfId="31" applyFont="1" applyBorder="1" applyAlignment="1" applyProtection="1">
      <alignment horizontal="center"/>
      <protection/>
    </xf>
    <xf numFmtId="0" fontId="19" fillId="0" borderId="152" xfId="31" applyFont="1" applyBorder="1" applyAlignment="1" applyProtection="1">
      <alignment horizontal="center"/>
      <protection/>
    </xf>
    <xf numFmtId="0" fontId="19" fillId="0" borderId="144" xfId="31" applyFont="1" applyBorder="1" applyAlignment="1" applyProtection="1">
      <alignment horizontal="center"/>
      <protection/>
    </xf>
    <xf numFmtId="0" fontId="19" fillId="0" borderId="143" xfId="31" applyFont="1" applyBorder="1" applyAlignment="1" applyProtection="1">
      <alignment horizontal="right"/>
      <protection/>
    </xf>
    <xf numFmtId="0" fontId="19" fillId="0" borderId="153" xfId="31" applyFont="1" applyBorder="1">
      <alignment/>
      <protection/>
    </xf>
    <xf numFmtId="0" fontId="19" fillId="0" borderId="153" xfId="31" applyFont="1" applyBorder="1" applyAlignment="1" applyProtection="1">
      <alignment horizontal="center"/>
      <protection/>
    </xf>
    <xf numFmtId="0" fontId="19" fillId="0" borderId="154" xfId="31" applyFont="1" applyBorder="1" applyAlignment="1" applyProtection="1">
      <alignment horizontal="center"/>
      <protection/>
    </xf>
    <xf numFmtId="187" fontId="19" fillId="0" borderId="152" xfId="31" applyNumberFormat="1" applyFont="1" applyBorder="1" applyProtection="1">
      <alignment/>
      <protection/>
    </xf>
    <xf numFmtId="0" fontId="19" fillId="0" borderId="152" xfId="31" applyFont="1" applyBorder="1" applyAlignment="1">
      <alignment horizontal="center"/>
      <protection/>
    </xf>
    <xf numFmtId="0" fontId="19" fillId="0" borderId="152" xfId="31" applyFont="1" applyBorder="1">
      <alignment/>
      <protection/>
    </xf>
    <xf numFmtId="0" fontId="4" fillId="0" borderId="0" xfId="32" applyFont="1" applyBorder="1">
      <alignment/>
      <protection/>
    </xf>
    <xf numFmtId="0" fontId="8" fillId="0" borderId="0" xfId="32" applyFont="1">
      <alignment/>
      <protection/>
    </xf>
    <xf numFmtId="180" fontId="8" fillId="0" borderId="0" xfId="32" applyNumberFormat="1" applyFont="1">
      <alignment/>
      <protection/>
    </xf>
    <xf numFmtId="0" fontId="8" fillId="0" borderId="0" xfId="32" applyFont="1" applyAlignment="1">
      <alignment horizontal="center"/>
      <protection/>
    </xf>
    <xf numFmtId="0" fontId="8" fillId="0" borderId="1" xfId="32" applyFont="1" applyBorder="1">
      <alignment/>
      <protection/>
    </xf>
    <xf numFmtId="180" fontId="8" fillId="0" borderId="1" xfId="32" applyNumberFormat="1" applyFont="1" applyBorder="1">
      <alignment/>
      <protection/>
    </xf>
    <xf numFmtId="0" fontId="8" fillId="0" borderId="1" xfId="32" applyFont="1" applyBorder="1" applyAlignment="1">
      <alignment horizontal="center"/>
      <protection/>
    </xf>
    <xf numFmtId="0" fontId="8" fillId="0" borderId="1" xfId="32" applyFont="1" applyBorder="1" applyAlignment="1">
      <alignment horizontal="right"/>
      <protection/>
    </xf>
    <xf numFmtId="0" fontId="19" fillId="0" borderId="40" xfId="32" applyFont="1" applyBorder="1" applyAlignment="1" applyProtection="1">
      <alignment horizontal="left"/>
      <protection/>
    </xf>
    <xf numFmtId="0" fontId="19" fillId="0" borderId="32" xfId="32" applyFont="1" applyBorder="1" applyAlignment="1" applyProtection="1">
      <alignment horizontal="center"/>
      <protection/>
    </xf>
    <xf numFmtId="0" fontId="19" fillId="0" borderId="33" xfId="32" applyFont="1" applyBorder="1">
      <alignment/>
      <protection/>
    </xf>
    <xf numFmtId="180" fontId="19" fillId="0" borderId="32" xfId="32" applyNumberFormat="1" applyFont="1" applyBorder="1" applyAlignment="1" applyProtection="1">
      <alignment horizontal="center"/>
      <protection/>
    </xf>
    <xf numFmtId="0" fontId="19" fillId="0" borderId="39" xfId="32" applyFont="1" applyBorder="1" applyAlignment="1" applyProtection="1">
      <alignment horizontal="center"/>
      <protection/>
    </xf>
    <xf numFmtId="0" fontId="8" fillId="0" borderId="0" xfId="32" applyFont="1" applyBorder="1">
      <alignment/>
      <protection/>
    </xf>
    <xf numFmtId="0" fontId="19" fillId="0" borderId="12" xfId="32" applyFont="1" applyBorder="1" applyAlignment="1" applyProtection="1">
      <alignment horizontal="center"/>
      <protection/>
    </xf>
    <xf numFmtId="0" fontId="19" fillId="0" borderId="13" xfId="32" applyFont="1" applyBorder="1" applyAlignment="1" applyProtection="1">
      <alignment horizontal="center"/>
      <protection/>
    </xf>
    <xf numFmtId="0" fontId="19" fillId="0" borderId="13" xfId="32" applyFont="1" applyBorder="1" applyAlignment="1" applyProtection="1">
      <alignment horizontal="left"/>
      <protection/>
    </xf>
    <xf numFmtId="0" fontId="19" fillId="0" borderId="140" xfId="32" applyFont="1" applyBorder="1">
      <alignment/>
      <protection/>
    </xf>
    <xf numFmtId="180" fontId="19" fillId="0" borderId="13" xfId="32" applyNumberFormat="1" applyFont="1" applyBorder="1" applyProtection="1">
      <alignment/>
      <protection/>
    </xf>
    <xf numFmtId="0" fontId="19" fillId="0" borderId="6" xfId="32" applyFont="1" applyBorder="1" applyAlignment="1" applyProtection="1">
      <alignment horizontal="left"/>
      <protection/>
    </xf>
    <xf numFmtId="0" fontId="19" fillId="0" borderId="18" xfId="32" applyFont="1" applyBorder="1" applyAlignment="1" applyProtection="1">
      <alignment horizontal="center"/>
      <protection/>
    </xf>
    <xf numFmtId="0" fontId="19" fillId="0" borderId="19" xfId="32" applyFont="1" applyBorder="1" applyAlignment="1" applyProtection="1">
      <alignment horizontal="center"/>
      <protection/>
    </xf>
    <xf numFmtId="0" fontId="19" fillId="0" borderId="15" xfId="32" applyFont="1" applyBorder="1" applyAlignment="1" applyProtection="1">
      <alignment horizontal="left"/>
      <protection/>
    </xf>
    <xf numFmtId="0" fontId="19" fillId="0" borderId="1" xfId="32" applyFont="1" applyBorder="1">
      <alignment/>
      <protection/>
    </xf>
    <xf numFmtId="180" fontId="19" fillId="0" borderId="15" xfId="32" applyNumberFormat="1" applyFont="1" applyBorder="1" applyProtection="1">
      <alignment/>
      <protection/>
    </xf>
    <xf numFmtId="0" fontId="19" fillId="0" borderId="15" xfId="32" applyFont="1" applyBorder="1" applyAlignment="1" applyProtection="1">
      <alignment horizontal="center"/>
      <protection/>
    </xf>
    <xf numFmtId="0" fontId="19" fillId="0" borderId="26" xfId="32" applyFont="1" applyBorder="1" applyAlignment="1" applyProtection="1">
      <alignment horizontal="left"/>
      <protection/>
    </xf>
    <xf numFmtId="0" fontId="19" fillId="0" borderId="14" xfId="32" applyFont="1" applyBorder="1">
      <alignment/>
      <protection/>
    </xf>
    <xf numFmtId="0" fontId="19" fillId="0" borderId="15" xfId="32" applyFont="1" applyBorder="1">
      <alignment/>
      <protection/>
    </xf>
    <xf numFmtId="57" fontId="19" fillId="0" borderId="15" xfId="32" applyNumberFormat="1" applyFont="1" applyBorder="1" applyAlignment="1" applyProtection="1">
      <alignment horizontal="center"/>
      <protection/>
    </xf>
    <xf numFmtId="0" fontId="19" fillId="0" borderId="14" xfId="32" applyFont="1" applyBorder="1" applyAlignment="1" applyProtection="1">
      <alignment horizontal="center"/>
      <protection/>
    </xf>
    <xf numFmtId="0" fontId="19" fillId="0" borderId="18" xfId="32" applyFont="1" applyBorder="1">
      <alignment/>
      <protection/>
    </xf>
    <xf numFmtId="0" fontId="19" fillId="0" borderId="19" xfId="32" applyFont="1" applyBorder="1">
      <alignment/>
      <protection/>
    </xf>
    <xf numFmtId="0" fontId="19" fillId="0" borderId="10" xfId="32" applyFont="1" applyBorder="1" applyAlignment="1">
      <alignment horizontal="center"/>
      <protection/>
    </xf>
    <xf numFmtId="0" fontId="19" fillId="0" borderId="23" xfId="32" applyFont="1" applyBorder="1">
      <alignment/>
      <protection/>
    </xf>
    <xf numFmtId="0" fontId="19" fillId="0" borderId="25" xfId="32" applyFont="1" applyBorder="1" applyAlignment="1">
      <alignment horizontal="center"/>
      <protection/>
    </xf>
    <xf numFmtId="0" fontId="19" fillId="0" borderId="15" xfId="32" applyFont="1" applyBorder="1" applyAlignment="1" applyProtection="1">
      <alignment horizontal="left"/>
      <protection/>
    </xf>
    <xf numFmtId="0" fontId="19" fillId="0" borderId="1" xfId="32" applyFont="1" applyBorder="1">
      <alignment/>
      <protection/>
    </xf>
    <xf numFmtId="180" fontId="19" fillId="0" borderId="15" xfId="32" applyNumberFormat="1" applyFont="1" applyBorder="1" applyProtection="1">
      <alignment/>
      <protection/>
    </xf>
    <xf numFmtId="57" fontId="19" fillId="0" borderId="15" xfId="32" applyNumberFormat="1" applyFont="1" applyBorder="1" applyAlignment="1" applyProtection="1">
      <alignment horizontal="center"/>
      <protection/>
    </xf>
    <xf numFmtId="0" fontId="19" fillId="0" borderId="26" xfId="32" applyFont="1" applyFill="1" applyBorder="1" applyAlignment="1" applyProtection="1">
      <alignment horizontal="left"/>
      <protection/>
    </xf>
    <xf numFmtId="0" fontId="19" fillId="0" borderId="24" xfId="32" applyFont="1" applyBorder="1" applyAlignment="1" applyProtection="1">
      <alignment horizontal="center"/>
      <protection/>
    </xf>
    <xf numFmtId="0" fontId="19" fillId="0" borderId="25" xfId="32" applyFont="1" applyBorder="1" applyAlignment="1" applyProtection="1">
      <alignment horizontal="center"/>
      <protection/>
    </xf>
    <xf numFmtId="0" fontId="19" fillId="0" borderId="16" xfId="32" applyFont="1" applyBorder="1" applyAlignment="1" applyProtection="1">
      <alignment horizontal="center"/>
      <protection/>
    </xf>
    <xf numFmtId="0" fontId="19" fillId="0" borderId="19" xfId="32" applyFont="1" applyBorder="1" applyAlignment="1" applyProtection="1">
      <alignment horizontal="left"/>
      <protection/>
    </xf>
    <xf numFmtId="0" fontId="19" fillId="0" borderId="0" xfId="32" applyFont="1" applyBorder="1">
      <alignment/>
      <protection/>
    </xf>
    <xf numFmtId="180" fontId="19" fillId="0" borderId="19" xfId="32" applyNumberFormat="1" applyFont="1" applyBorder="1" applyProtection="1">
      <alignment/>
      <protection/>
    </xf>
    <xf numFmtId="57" fontId="19" fillId="0" borderId="19" xfId="32" applyNumberFormat="1" applyFont="1" applyBorder="1" applyAlignment="1" applyProtection="1">
      <alignment horizontal="center"/>
      <protection/>
    </xf>
    <xf numFmtId="0" fontId="19" fillId="0" borderId="29" xfId="32" applyFont="1" applyBorder="1" applyAlignment="1" applyProtection="1">
      <alignment horizontal="left"/>
      <protection/>
    </xf>
    <xf numFmtId="0" fontId="19" fillId="0" borderId="43" xfId="32" applyFont="1" applyBorder="1">
      <alignment/>
      <protection/>
    </xf>
    <xf numFmtId="180" fontId="19" fillId="0" borderId="29" xfId="32" applyNumberFormat="1" applyFont="1" applyBorder="1" applyProtection="1">
      <alignment/>
      <protection/>
    </xf>
    <xf numFmtId="57" fontId="19" fillId="0" borderId="29" xfId="32" applyNumberFormat="1" applyFont="1" applyBorder="1" applyAlignment="1" applyProtection="1">
      <alignment horizontal="center"/>
      <protection/>
    </xf>
    <xf numFmtId="0" fontId="19" fillId="0" borderId="17" xfId="32" applyFont="1" applyBorder="1" applyAlignment="1" applyProtection="1">
      <alignment horizontal="left"/>
      <protection/>
    </xf>
    <xf numFmtId="0" fontId="19" fillId="0" borderId="10" xfId="32" applyFont="1" applyBorder="1">
      <alignment/>
      <protection/>
    </xf>
    <xf numFmtId="0" fontId="19" fillId="0" borderId="155" xfId="32" applyFont="1" applyBorder="1">
      <alignment/>
      <protection/>
    </xf>
    <xf numFmtId="0" fontId="19" fillId="0" borderId="147" xfId="32" applyFont="1" applyBorder="1" applyAlignment="1" applyProtection="1">
      <alignment horizontal="center"/>
      <protection/>
    </xf>
    <xf numFmtId="0" fontId="19" fillId="0" borderId="156" xfId="32" applyFont="1" applyBorder="1" applyAlignment="1" applyProtection="1">
      <alignment horizontal="left"/>
      <protection/>
    </xf>
    <xf numFmtId="0" fontId="19" fillId="0" borderId="154" xfId="32" applyFont="1" applyBorder="1">
      <alignment/>
      <protection/>
    </xf>
    <xf numFmtId="180" fontId="19" fillId="0" borderId="156" xfId="32" applyNumberFormat="1" applyFont="1" applyBorder="1" applyProtection="1">
      <alignment/>
      <protection/>
    </xf>
    <xf numFmtId="57" fontId="19" fillId="0" borderId="156" xfId="32" applyNumberFormat="1" applyFont="1" applyBorder="1" applyAlignment="1" applyProtection="1">
      <alignment horizontal="center"/>
      <protection/>
    </xf>
    <xf numFmtId="0" fontId="19" fillId="0" borderId="157" xfId="32" applyFont="1" applyBorder="1" applyAlignment="1" applyProtection="1">
      <alignment horizontal="left"/>
      <protection/>
    </xf>
    <xf numFmtId="0" fontId="19" fillId="0" borderId="143" xfId="32" applyFont="1" applyBorder="1" applyAlignment="1" applyProtection="1">
      <alignment horizontal="center"/>
      <protection/>
    </xf>
    <xf numFmtId="0" fontId="19" fillId="0" borderId="143" xfId="32" applyFont="1" applyBorder="1">
      <alignment/>
      <protection/>
    </xf>
    <xf numFmtId="0" fontId="19" fillId="0" borderId="153" xfId="32" applyFont="1" applyBorder="1">
      <alignment/>
      <protection/>
    </xf>
    <xf numFmtId="180" fontId="19" fillId="0" borderId="143" xfId="32" applyNumberFormat="1" applyFont="1" applyBorder="1" applyProtection="1">
      <alignment/>
      <protection/>
    </xf>
    <xf numFmtId="0" fontId="19" fillId="0" borderId="143" xfId="32" applyFont="1" applyBorder="1" applyAlignment="1">
      <alignment horizontal="center"/>
      <protection/>
    </xf>
    <xf numFmtId="0" fontId="19" fillId="0" borderId="144" xfId="32" applyFont="1" applyBorder="1">
      <alignment/>
      <protection/>
    </xf>
    <xf numFmtId="0" fontId="4" fillId="0" borderId="0" xfId="32" applyFont="1" applyBorder="1" applyAlignment="1">
      <alignment horizontal="left"/>
      <protection/>
    </xf>
    <xf numFmtId="0" fontId="8" fillId="0" borderId="0" xfId="32" applyFont="1" applyBorder="1" applyAlignment="1">
      <alignment horizontal="center"/>
      <protection/>
    </xf>
    <xf numFmtId="180" fontId="8" fillId="0" borderId="0" xfId="32" applyNumberFormat="1" applyFont="1" applyBorder="1">
      <alignment/>
      <protection/>
    </xf>
    <xf numFmtId="0" fontId="19" fillId="0" borderId="139" xfId="32" applyFont="1" applyBorder="1" applyAlignment="1" applyProtection="1">
      <alignment horizontal="center"/>
      <protection/>
    </xf>
    <xf numFmtId="0" fontId="19" fillId="0" borderId="5" xfId="32" applyFont="1" applyBorder="1" applyAlignment="1" applyProtection="1">
      <alignment horizontal="center"/>
      <protection/>
    </xf>
    <xf numFmtId="0" fontId="19" fillId="0" borderId="13" xfId="32" applyFont="1" applyBorder="1" applyAlignment="1">
      <alignment horizontal="center"/>
      <protection/>
    </xf>
    <xf numFmtId="0" fontId="19" fillId="0" borderId="158" xfId="32" applyFont="1" applyBorder="1" applyAlignment="1">
      <alignment horizontal="center"/>
      <protection/>
    </xf>
    <xf numFmtId="180" fontId="19" fillId="0" borderId="5" xfId="32" applyNumberFormat="1" applyFont="1" applyBorder="1" applyAlignment="1" applyProtection="1">
      <alignment horizontal="center"/>
      <protection/>
    </xf>
    <xf numFmtId="0" fontId="19" fillId="0" borderId="6" xfId="32" applyFont="1" applyBorder="1" applyAlignment="1" applyProtection="1">
      <alignment horizontal="center"/>
      <protection/>
    </xf>
    <xf numFmtId="0" fontId="19" fillId="0" borderId="31" xfId="32" applyFont="1" applyBorder="1" applyAlignment="1">
      <alignment horizontal="center"/>
      <protection/>
    </xf>
    <xf numFmtId="0" fontId="19" fillId="0" borderId="30" xfId="32" applyFont="1" applyBorder="1" applyAlignment="1">
      <alignment horizontal="center"/>
      <protection/>
    </xf>
    <xf numFmtId="0" fontId="19" fillId="0" borderId="16" xfId="32" applyFont="1" applyBorder="1" applyAlignment="1">
      <alignment horizontal="center"/>
      <protection/>
    </xf>
    <xf numFmtId="0" fontId="19" fillId="0" borderId="29" xfId="32" applyFont="1" applyBorder="1" applyAlignment="1">
      <alignment horizontal="left"/>
      <protection/>
    </xf>
    <xf numFmtId="0" fontId="19" fillId="0" borderId="44" xfId="32" applyFont="1" applyBorder="1" applyAlignment="1">
      <alignment horizontal="left"/>
      <protection/>
    </xf>
    <xf numFmtId="180" fontId="19" fillId="0" borderId="16" xfId="32" applyNumberFormat="1" applyFont="1" applyBorder="1">
      <alignment/>
      <protection/>
    </xf>
    <xf numFmtId="57" fontId="19" fillId="0" borderId="16" xfId="32" applyNumberFormat="1" applyFont="1" applyBorder="1" applyAlignment="1">
      <alignment horizontal="center"/>
      <protection/>
    </xf>
    <xf numFmtId="0" fontId="19" fillId="0" borderId="17" xfId="32" applyFont="1" applyBorder="1">
      <alignment/>
      <protection/>
    </xf>
    <xf numFmtId="0" fontId="19" fillId="0" borderId="24" xfId="32" applyFont="1" applyBorder="1" applyAlignment="1">
      <alignment horizontal="center"/>
      <protection/>
    </xf>
    <xf numFmtId="0" fontId="19" fillId="0" borderId="35" xfId="32" applyFont="1" applyBorder="1" applyAlignment="1">
      <alignment horizontal="center"/>
      <protection/>
    </xf>
    <xf numFmtId="0" fontId="19" fillId="0" borderId="20" xfId="32" applyFont="1" applyBorder="1" applyAlignment="1">
      <alignment horizontal="center"/>
      <protection/>
    </xf>
    <xf numFmtId="0" fontId="19" fillId="0" borderId="36" xfId="32" applyFont="1" applyBorder="1">
      <alignment/>
      <protection/>
    </xf>
    <xf numFmtId="0" fontId="19" fillId="0" borderId="159" xfId="32" applyFont="1" applyBorder="1">
      <alignment/>
      <protection/>
    </xf>
    <xf numFmtId="180" fontId="19" fillId="0" borderId="20" xfId="32" applyNumberFormat="1" applyFont="1" applyBorder="1">
      <alignment/>
      <protection/>
    </xf>
    <xf numFmtId="0" fontId="19" fillId="0" borderId="21" xfId="32" applyFont="1" applyBorder="1">
      <alignment/>
      <protection/>
    </xf>
    <xf numFmtId="0" fontId="6" fillId="0" borderId="0" xfId="33" applyFont="1" applyAlignment="1" applyProtection="1">
      <alignment horizontal="left"/>
      <protection/>
    </xf>
    <xf numFmtId="0" fontId="25" fillId="0" borderId="0" xfId="33" applyFont="1">
      <alignment/>
      <protection/>
    </xf>
    <xf numFmtId="0" fontId="25" fillId="0" borderId="1" xfId="33" applyFont="1" applyBorder="1">
      <alignment/>
      <protection/>
    </xf>
    <xf numFmtId="0" fontId="25" fillId="0" borderId="1" xfId="33" applyFont="1" applyBorder="1" applyAlignment="1">
      <alignment horizontal="right"/>
      <protection/>
    </xf>
    <xf numFmtId="0" fontId="25" fillId="0" borderId="137" xfId="33" applyFont="1" applyBorder="1" applyAlignment="1" applyProtection="1">
      <alignment horizontal="center"/>
      <protection/>
    </xf>
    <xf numFmtId="0" fontId="25" fillId="0" borderId="4" xfId="33" applyFont="1" applyBorder="1" applyAlignment="1" applyProtection="1">
      <alignment horizontal="center"/>
      <protection/>
    </xf>
    <xf numFmtId="0" fontId="25" fillId="0" borderId="13" xfId="33" applyFont="1" applyBorder="1" applyAlignment="1" applyProtection="1">
      <alignment horizontal="centerContinuous"/>
      <protection/>
    </xf>
    <xf numFmtId="0" fontId="25" fillId="0" borderId="158" xfId="33" applyFont="1" applyBorder="1" applyAlignment="1" applyProtection="1">
      <alignment horizontal="centerContinuous"/>
      <protection/>
    </xf>
    <xf numFmtId="0" fontId="25" fillId="0" borderId="13" xfId="33" applyFont="1" applyBorder="1" applyAlignment="1" applyProtection="1">
      <alignment horizontal="center"/>
      <protection/>
    </xf>
    <xf numFmtId="0" fontId="25" fillId="0" borderId="6" xfId="33" applyFont="1" applyBorder="1" applyAlignment="1" applyProtection="1">
      <alignment horizontal="center"/>
      <protection/>
    </xf>
    <xf numFmtId="0" fontId="25" fillId="0" borderId="19" xfId="33" applyFont="1" applyBorder="1">
      <alignment/>
      <protection/>
    </xf>
    <xf numFmtId="0" fontId="25" fillId="0" borderId="27" xfId="33" applyFont="1" applyBorder="1">
      <alignment/>
      <protection/>
    </xf>
    <xf numFmtId="0" fontId="25" fillId="0" borderId="9" xfId="33" applyFont="1" applyBorder="1">
      <alignment/>
      <protection/>
    </xf>
    <xf numFmtId="0" fontId="25" fillId="0" borderId="9" xfId="33" applyFont="1" applyBorder="1" applyAlignment="1" applyProtection="1">
      <alignment horizontal="center"/>
      <protection/>
    </xf>
    <xf numFmtId="0" fontId="25" fillId="0" borderId="36" xfId="33" applyFont="1" applyBorder="1" applyAlignment="1" applyProtection="1">
      <alignment horizontal="centerContinuous"/>
      <protection/>
    </xf>
    <xf numFmtId="0" fontId="25" fillId="0" borderId="159" xfId="33" applyFont="1" applyBorder="1" applyAlignment="1" applyProtection="1">
      <alignment horizontal="centerContinuous"/>
      <protection/>
    </xf>
    <xf numFmtId="0" fontId="25" fillId="0" borderId="160" xfId="33" applyFont="1" applyBorder="1" applyAlignment="1" applyProtection="1">
      <alignment horizontal="centerContinuous"/>
      <protection/>
    </xf>
    <xf numFmtId="0" fontId="25" fillId="0" borderId="12" xfId="33" applyFont="1" applyBorder="1" applyAlignment="1">
      <alignment horizontal="center"/>
      <protection/>
    </xf>
    <xf numFmtId="0" fontId="25" fillId="0" borderId="13" xfId="33" applyFont="1" applyBorder="1" applyAlignment="1">
      <alignment horizontal="center"/>
      <protection/>
    </xf>
    <xf numFmtId="180" fontId="25" fillId="0" borderId="13" xfId="33" applyNumberFormat="1" applyFont="1" applyBorder="1" applyAlignment="1" applyProtection="1">
      <alignment/>
      <protection/>
    </xf>
    <xf numFmtId="0" fontId="25" fillId="0" borderId="13" xfId="33" applyFont="1" applyBorder="1">
      <alignment/>
      <protection/>
    </xf>
    <xf numFmtId="57" fontId="25" fillId="0" borderId="13" xfId="33" applyNumberFormat="1" applyFont="1" applyBorder="1" applyAlignment="1" applyProtection="1">
      <alignment horizontal="center"/>
      <protection/>
    </xf>
    <xf numFmtId="0" fontId="25" fillId="0" borderId="6" xfId="33" applyFont="1" applyBorder="1" applyAlignment="1" applyProtection="1">
      <alignment horizontal="left"/>
      <protection/>
    </xf>
    <xf numFmtId="0" fontId="25" fillId="0" borderId="14" xfId="33" applyFont="1" applyBorder="1" applyAlignment="1" applyProtection="1">
      <alignment horizontal="center"/>
      <protection/>
    </xf>
    <xf numFmtId="0" fontId="25" fillId="0" borderId="15" xfId="33" applyFont="1" applyBorder="1" applyAlignment="1" applyProtection="1">
      <alignment horizontal="center"/>
      <protection/>
    </xf>
    <xf numFmtId="184" fontId="25" fillId="0" borderId="15" xfId="33" applyNumberFormat="1" applyFont="1" applyBorder="1" applyProtection="1">
      <alignment/>
      <protection/>
    </xf>
    <xf numFmtId="57" fontId="25" fillId="0" borderId="15" xfId="33" applyNumberFormat="1" applyFont="1" applyBorder="1" applyAlignment="1" applyProtection="1">
      <alignment horizontal="center"/>
      <protection/>
    </xf>
    <xf numFmtId="0" fontId="25" fillId="0" borderId="15" xfId="33" applyFont="1" applyBorder="1" applyAlignment="1" applyProtection="1">
      <alignment horizontal="left"/>
      <protection/>
    </xf>
    <xf numFmtId="0" fontId="25" fillId="0" borderId="26" xfId="33" applyFont="1" applyBorder="1" applyAlignment="1" applyProtection="1">
      <alignment horizontal="left"/>
      <protection/>
    </xf>
    <xf numFmtId="0" fontId="25" fillId="0" borderId="18" xfId="33" applyFont="1" applyBorder="1" applyAlignment="1" applyProtection="1">
      <alignment horizontal="center"/>
      <protection/>
    </xf>
    <xf numFmtId="0" fontId="25" fillId="0" borderId="24" xfId="33" applyFont="1" applyBorder="1">
      <alignment/>
      <protection/>
    </xf>
    <xf numFmtId="0" fontId="25" fillId="0" borderId="15" xfId="33" applyFont="1" applyBorder="1" applyAlignment="1">
      <alignment horizontal="center"/>
      <protection/>
    </xf>
    <xf numFmtId="0" fontId="25" fillId="0" borderId="15" xfId="33" applyFont="1" applyBorder="1">
      <alignment/>
      <protection/>
    </xf>
    <xf numFmtId="0" fontId="25" fillId="0" borderId="18" xfId="33" applyFont="1" applyBorder="1">
      <alignment/>
      <protection/>
    </xf>
    <xf numFmtId="0" fontId="25" fillId="0" borderId="28" xfId="33" applyFont="1" applyBorder="1" applyAlignment="1">
      <alignment horizontal="center"/>
      <protection/>
    </xf>
    <xf numFmtId="0" fontId="25" fillId="0" borderId="29" xfId="33" applyFont="1" applyBorder="1" applyAlignment="1" applyProtection="1">
      <alignment horizontal="center"/>
      <protection/>
    </xf>
    <xf numFmtId="0" fontId="25" fillId="0" borderId="17" xfId="33" applyFont="1" applyBorder="1" applyAlignment="1" applyProtection="1">
      <alignment horizontal="left"/>
      <protection/>
    </xf>
    <xf numFmtId="0" fontId="25" fillId="0" borderId="0" xfId="33" applyFont="1" applyBorder="1">
      <alignment/>
      <protection/>
    </xf>
    <xf numFmtId="0" fontId="25" fillId="0" borderId="14" xfId="33" applyFont="1" applyBorder="1">
      <alignment/>
      <protection/>
    </xf>
    <xf numFmtId="0" fontId="25" fillId="0" borderId="28" xfId="33" applyFont="1" applyBorder="1" applyAlignment="1" applyProtection="1">
      <alignment horizontal="center"/>
      <protection/>
    </xf>
    <xf numFmtId="0" fontId="25" fillId="0" borderId="30" xfId="33" applyFont="1" applyBorder="1" applyAlignment="1" applyProtection="1">
      <alignment horizontal="center"/>
      <protection/>
    </xf>
    <xf numFmtId="0" fontId="25" fillId="0" borderId="161" xfId="33" applyFont="1" applyBorder="1" applyAlignment="1">
      <alignment horizontal="center"/>
      <protection/>
    </xf>
    <xf numFmtId="0" fontId="25" fillId="0" borderId="36" xfId="33" applyFont="1" applyBorder="1" applyAlignment="1" applyProtection="1">
      <alignment horizontal="center"/>
      <protection/>
    </xf>
    <xf numFmtId="184" fontId="25" fillId="0" borderId="36" xfId="33" applyNumberFormat="1" applyFont="1" applyBorder="1" applyProtection="1">
      <alignment/>
      <protection/>
    </xf>
    <xf numFmtId="0" fontId="25" fillId="0" borderId="36" xfId="33" applyFont="1" applyBorder="1" applyAlignment="1" applyProtection="1">
      <alignment horizontal="left"/>
      <protection/>
    </xf>
    <xf numFmtId="57" fontId="25" fillId="0" borderId="36" xfId="33" applyNumberFormat="1" applyFont="1" applyBorder="1" applyAlignment="1">
      <alignment horizontal="center"/>
      <protection/>
    </xf>
    <xf numFmtId="0" fontId="25" fillId="0" borderId="21" xfId="33" applyFont="1" applyBorder="1">
      <alignment/>
      <protection/>
    </xf>
    <xf numFmtId="0" fontId="25" fillId="0" borderId="143" xfId="33" applyFont="1" applyBorder="1" applyAlignment="1" applyProtection="1">
      <alignment horizontal="center"/>
      <protection/>
    </xf>
    <xf numFmtId="0" fontId="25" fillId="0" borderId="143" xfId="33" applyFont="1" applyBorder="1" applyAlignment="1">
      <alignment horizontal="center"/>
      <protection/>
    </xf>
    <xf numFmtId="184" fontId="25" fillId="0" borderId="143" xfId="33" applyNumberFormat="1" applyFont="1" applyBorder="1" applyProtection="1">
      <alignment/>
      <protection/>
    </xf>
    <xf numFmtId="0" fontId="25" fillId="0" borderId="143" xfId="33" applyFont="1" applyBorder="1">
      <alignment/>
      <protection/>
    </xf>
    <xf numFmtId="0" fontId="25" fillId="0" borderId="145" xfId="33" applyFont="1" applyBorder="1">
      <alignment/>
      <protection/>
    </xf>
    <xf numFmtId="0" fontId="6" fillId="0" borderId="0" xfId="33" applyFont="1">
      <alignment/>
      <protection/>
    </xf>
    <xf numFmtId="0" fontId="25" fillId="0" borderId="16" xfId="33" applyFont="1" applyBorder="1" applyAlignment="1">
      <alignment horizontal="center"/>
      <protection/>
    </xf>
    <xf numFmtId="0" fontId="25" fillId="0" borderId="29" xfId="33" applyFont="1" applyBorder="1" applyAlignment="1">
      <alignment horizontal="center"/>
      <protection/>
    </xf>
    <xf numFmtId="0" fontId="25" fillId="0" borderId="43" xfId="33" applyFont="1" applyBorder="1" applyAlignment="1">
      <alignment horizontal="center"/>
      <protection/>
    </xf>
    <xf numFmtId="0" fontId="25" fillId="0" borderId="44" xfId="33" applyFont="1" applyBorder="1" applyAlignment="1">
      <alignment horizontal="center"/>
      <protection/>
    </xf>
    <xf numFmtId="0" fontId="25" fillId="0" borderId="30" xfId="33" applyFont="1" applyBorder="1" applyAlignment="1">
      <alignment horizontal="center"/>
      <protection/>
    </xf>
    <xf numFmtId="0" fontId="25" fillId="0" borderId="30" xfId="33" applyFont="1" applyBorder="1">
      <alignment/>
      <protection/>
    </xf>
    <xf numFmtId="57" fontId="25" fillId="0" borderId="30" xfId="33" applyNumberFormat="1" applyFont="1" applyBorder="1" applyAlignment="1">
      <alignment horizontal="center"/>
      <protection/>
    </xf>
    <xf numFmtId="0" fontId="25" fillId="0" borderId="19" xfId="33" applyFont="1" applyBorder="1" applyAlignment="1">
      <alignment horizontal="center"/>
      <protection/>
    </xf>
    <xf numFmtId="0" fontId="25" fillId="0" borderId="0" xfId="33" applyFont="1" applyBorder="1" applyAlignment="1">
      <alignment horizontal="center"/>
      <protection/>
    </xf>
    <xf numFmtId="0" fontId="25" fillId="0" borderId="50" xfId="33" applyFont="1" applyBorder="1" applyAlignment="1">
      <alignment horizontal="center"/>
      <protection/>
    </xf>
    <xf numFmtId="0" fontId="25" fillId="0" borderId="37" xfId="33" applyFont="1" applyBorder="1" applyAlignment="1">
      <alignment horizontal="center"/>
      <protection/>
    </xf>
    <xf numFmtId="0" fontId="25" fillId="0" borderId="38" xfId="33" applyFont="1" applyBorder="1">
      <alignment/>
      <protection/>
    </xf>
    <xf numFmtId="0" fontId="25" fillId="0" borderId="32" xfId="33" applyFont="1" applyBorder="1" applyAlignment="1">
      <alignment horizontal="center"/>
      <protection/>
    </xf>
    <xf numFmtId="0" fontId="25" fillId="0" borderId="33" xfId="33" applyFont="1" applyBorder="1" applyAlignment="1">
      <alignment horizontal="center"/>
      <protection/>
    </xf>
    <xf numFmtId="0" fontId="25" fillId="0" borderId="34" xfId="33" applyFont="1" applyBorder="1" applyAlignment="1">
      <alignment horizontal="center"/>
      <protection/>
    </xf>
    <xf numFmtId="0" fontId="25" fillId="0" borderId="39" xfId="33" applyFont="1" applyBorder="1">
      <alignment/>
      <protection/>
    </xf>
    <xf numFmtId="0" fontId="6" fillId="0" borderId="0" xfId="34" applyFont="1" applyBorder="1" applyAlignment="1" applyProtection="1">
      <alignment horizontal="center"/>
      <protection/>
    </xf>
    <xf numFmtId="0" fontId="19" fillId="0" borderId="0" xfId="34" applyFont="1" applyBorder="1">
      <alignment/>
      <protection/>
    </xf>
    <xf numFmtId="0" fontId="19" fillId="0" borderId="0" xfId="34" applyFont="1" applyBorder="1" applyAlignment="1">
      <alignment horizontal="center"/>
      <protection/>
    </xf>
    <xf numFmtId="0" fontId="19" fillId="0" borderId="0" xfId="34" applyFont="1">
      <alignment/>
      <protection/>
    </xf>
    <xf numFmtId="0" fontId="19" fillId="0" borderId="1" xfId="34" applyFont="1" applyBorder="1">
      <alignment/>
      <protection/>
    </xf>
    <xf numFmtId="0" fontId="19" fillId="0" borderId="1" xfId="34" applyFont="1" applyBorder="1" applyAlignment="1">
      <alignment horizontal="left"/>
      <protection/>
    </xf>
    <xf numFmtId="0" fontId="19" fillId="0" borderId="1" xfId="34" applyFont="1" applyBorder="1" applyAlignment="1">
      <alignment horizontal="center"/>
      <protection/>
    </xf>
    <xf numFmtId="0" fontId="19" fillId="0" borderId="1" xfId="34" applyFont="1" applyBorder="1" applyAlignment="1">
      <alignment horizontal="right"/>
      <protection/>
    </xf>
    <xf numFmtId="0" fontId="26" fillId="0" borderId="137" xfId="34" applyFont="1" applyBorder="1" applyAlignment="1" applyProtection="1">
      <alignment horizontal="center"/>
      <protection/>
    </xf>
    <xf numFmtId="0" fontId="26" fillId="0" borderId="4" xfId="34" applyFont="1" applyBorder="1" applyAlignment="1" applyProtection="1">
      <alignment horizontal="center"/>
      <protection/>
    </xf>
    <xf numFmtId="0" fontId="26" fillId="0" borderId="4" xfId="34" applyFont="1" applyBorder="1" applyAlignment="1" applyProtection="1">
      <alignment horizontal="left"/>
      <protection/>
    </xf>
    <xf numFmtId="0" fontId="26" fillId="0" borderId="138" xfId="34" applyFont="1" applyBorder="1">
      <alignment/>
      <protection/>
    </xf>
    <xf numFmtId="0" fontId="26" fillId="0" borderId="13" xfId="34" applyFont="1" applyBorder="1" applyAlignment="1" applyProtection="1">
      <alignment horizontal="left"/>
      <protection/>
    </xf>
    <xf numFmtId="0" fontId="26" fillId="0" borderId="140" xfId="34" applyFont="1" applyBorder="1">
      <alignment/>
      <protection/>
    </xf>
    <xf numFmtId="0" fontId="26" fillId="0" borderId="158" xfId="34" applyFont="1" applyBorder="1">
      <alignment/>
      <protection/>
    </xf>
    <xf numFmtId="0" fontId="26" fillId="0" borderId="138" xfId="34" applyFont="1" applyBorder="1" applyAlignment="1">
      <alignment horizontal="center"/>
      <protection/>
    </xf>
    <xf numFmtId="0" fontId="26" fillId="0" borderId="22" xfId="34" applyFont="1" applyBorder="1" applyAlignment="1" applyProtection="1">
      <alignment horizontal="center"/>
      <protection/>
    </xf>
    <xf numFmtId="0" fontId="26" fillId="0" borderId="19" xfId="34" applyFont="1" applyBorder="1">
      <alignment/>
      <protection/>
    </xf>
    <xf numFmtId="0" fontId="26" fillId="0" borderId="0" xfId="34" applyFont="1">
      <alignment/>
      <protection/>
    </xf>
    <xf numFmtId="0" fontId="26" fillId="0" borderId="27" xfId="34" applyFont="1" applyBorder="1">
      <alignment/>
      <protection/>
    </xf>
    <xf numFmtId="0" fontId="26" fillId="0" borderId="9" xfId="34" applyFont="1" applyBorder="1">
      <alignment/>
      <protection/>
    </xf>
    <xf numFmtId="0" fontId="26" fillId="0" borderId="9" xfId="34" applyFont="1" applyBorder="1" applyAlignment="1">
      <alignment horizontal="left"/>
      <protection/>
    </xf>
    <xf numFmtId="0" fontId="26" fillId="0" borderId="42" xfId="34" applyFont="1" applyBorder="1">
      <alignment/>
      <protection/>
    </xf>
    <xf numFmtId="0" fontId="26" fillId="0" borderId="9" xfId="34" applyFont="1" applyBorder="1" applyAlignment="1" applyProtection="1">
      <alignment horizontal="center"/>
      <protection/>
    </xf>
    <xf numFmtId="0" fontId="26" fillId="0" borderId="9" xfId="34" applyFont="1" applyBorder="1" applyAlignment="1">
      <alignment horizontal="center"/>
      <protection/>
    </xf>
    <xf numFmtId="0" fontId="26" fillId="0" borderId="41" xfId="34" applyFont="1" applyBorder="1">
      <alignment/>
      <protection/>
    </xf>
    <xf numFmtId="184" fontId="26" fillId="0" borderId="140" xfId="34" applyNumberFormat="1" applyFont="1" applyBorder="1" applyProtection="1">
      <alignment/>
      <protection/>
    </xf>
    <xf numFmtId="184" fontId="26" fillId="0" borderId="13" xfId="34" applyNumberFormat="1" applyFont="1" applyBorder="1" applyProtection="1">
      <alignment/>
      <protection/>
    </xf>
    <xf numFmtId="57" fontId="26" fillId="0" borderId="13" xfId="34" applyNumberFormat="1" applyFont="1" applyBorder="1" applyAlignment="1" applyProtection="1">
      <alignment horizontal="center"/>
      <protection/>
    </xf>
    <xf numFmtId="57" fontId="26" fillId="0" borderId="15" xfId="34" applyNumberFormat="1" applyFont="1" applyBorder="1" applyAlignment="1" applyProtection="1">
      <alignment horizontal="center"/>
      <protection/>
    </xf>
    <xf numFmtId="0" fontId="26" fillId="0" borderId="26" xfId="34" applyFont="1" applyBorder="1" applyAlignment="1" applyProtection="1">
      <alignment horizontal="left"/>
      <protection/>
    </xf>
    <xf numFmtId="0" fontId="26" fillId="0" borderId="18" xfId="34" applyFont="1" applyBorder="1">
      <alignment/>
      <protection/>
    </xf>
    <xf numFmtId="0" fontId="26" fillId="0" borderId="15" xfId="34" applyFont="1" applyBorder="1" applyAlignment="1" applyProtection="1">
      <alignment horizontal="left"/>
      <protection/>
    </xf>
    <xf numFmtId="184" fontId="26" fillId="0" borderId="1" xfId="34" applyNumberFormat="1" applyFont="1" applyBorder="1" applyProtection="1">
      <alignment/>
      <protection/>
    </xf>
    <xf numFmtId="184" fontId="26" fillId="0" borderId="15" xfId="34" applyNumberFormat="1" applyFont="1" applyBorder="1" applyProtection="1">
      <alignment/>
      <protection/>
    </xf>
    <xf numFmtId="0" fontId="26" fillId="0" borderId="15" xfId="34" applyFont="1" applyBorder="1">
      <alignment/>
      <protection/>
    </xf>
    <xf numFmtId="0" fontId="26" fillId="0" borderId="14" xfId="34" applyFont="1" applyBorder="1">
      <alignment/>
      <protection/>
    </xf>
    <xf numFmtId="0" fontId="26" fillId="0" borderId="15" xfId="34" applyFont="1" applyBorder="1" applyAlignment="1" applyProtection="1">
      <alignment horizontal="center"/>
      <protection/>
    </xf>
    <xf numFmtId="216" fontId="26" fillId="0" borderId="15" xfId="34" applyNumberFormat="1" applyFont="1" applyBorder="1" applyAlignment="1">
      <alignment/>
      <protection/>
    </xf>
    <xf numFmtId="0" fontId="26" fillId="0" borderId="1" xfId="34" applyFont="1" applyBorder="1">
      <alignment/>
      <protection/>
    </xf>
    <xf numFmtId="0" fontId="26" fillId="0" borderId="15" xfId="34" applyFont="1" applyBorder="1" applyAlignment="1">
      <alignment horizontal="center"/>
      <protection/>
    </xf>
    <xf numFmtId="0" fontId="26" fillId="0" borderId="26" xfId="34" applyFont="1" applyBorder="1">
      <alignment/>
      <protection/>
    </xf>
    <xf numFmtId="0" fontId="26" fillId="0" borderId="14" xfId="34" applyFont="1" applyBorder="1" applyAlignment="1" applyProtection="1">
      <alignment horizontal="center"/>
      <protection/>
    </xf>
    <xf numFmtId="0" fontId="26" fillId="0" borderId="18" xfId="34" applyFont="1" applyBorder="1" applyAlignment="1" applyProtection="1">
      <alignment horizontal="center"/>
      <protection/>
    </xf>
    <xf numFmtId="0" fontId="26" fillId="0" borderId="19" xfId="34" applyFont="1" applyBorder="1" applyAlignment="1" applyProtection="1">
      <alignment horizontal="center"/>
      <protection/>
    </xf>
    <xf numFmtId="0" fontId="26" fillId="0" borderId="10" xfId="34" applyFont="1" applyBorder="1">
      <alignment/>
      <protection/>
    </xf>
    <xf numFmtId="0" fontId="26" fillId="0" borderId="26" xfId="34" applyFont="1" applyBorder="1" applyAlignment="1" applyProtection="1">
      <alignment horizontal="left" shrinkToFit="1"/>
      <protection/>
    </xf>
    <xf numFmtId="0" fontId="26" fillId="0" borderId="15" xfId="34" applyFont="1" applyBorder="1" applyProtection="1">
      <alignment/>
      <protection/>
    </xf>
    <xf numFmtId="0" fontId="26" fillId="0" borderId="15" xfId="34" applyFont="1" applyBorder="1" applyAlignment="1">
      <alignment horizontal="left"/>
      <protection/>
    </xf>
    <xf numFmtId="0" fontId="26" fillId="0" borderId="10" xfId="34" applyFont="1" applyBorder="1" applyAlignment="1" applyProtection="1">
      <alignment horizontal="center"/>
      <protection/>
    </xf>
    <xf numFmtId="0" fontId="26" fillId="0" borderId="155" xfId="34" applyFont="1" applyBorder="1">
      <alignment/>
      <protection/>
    </xf>
    <xf numFmtId="0" fontId="26" fillId="0" borderId="156" xfId="34" applyFont="1" applyBorder="1" applyAlignment="1" applyProtection="1">
      <alignment horizontal="center"/>
      <protection/>
    </xf>
    <xf numFmtId="216" fontId="26" fillId="0" borderId="156" xfId="34" applyNumberFormat="1" applyFont="1" applyBorder="1" applyAlignment="1">
      <alignment horizontal="left"/>
      <protection/>
    </xf>
    <xf numFmtId="0" fontId="26" fillId="0" borderId="154" xfId="34" applyFont="1" applyBorder="1">
      <alignment/>
      <protection/>
    </xf>
    <xf numFmtId="184" fontId="26" fillId="0" borderId="156" xfId="34" applyNumberFormat="1" applyFont="1" applyBorder="1" applyProtection="1">
      <alignment/>
      <protection/>
    </xf>
    <xf numFmtId="57" fontId="26" fillId="0" borderId="156" xfId="34" applyNumberFormat="1" applyFont="1" applyBorder="1" applyAlignment="1" applyProtection="1">
      <alignment horizontal="center"/>
      <protection/>
    </xf>
    <xf numFmtId="0" fontId="26" fillId="0" borderId="157" xfId="34" applyFont="1" applyBorder="1" applyAlignment="1" applyProtection="1">
      <alignment horizontal="left"/>
      <protection/>
    </xf>
    <xf numFmtId="0" fontId="26" fillId="0" borderId="152" xfId="34" applyFont="1" applyBorder="1" applyAlignment="1">
      <alignment horizontal="center"/>
      <protection/>
    </xf>
    <xf numFmtId="216" fontId="26" fillId="0" borderId="152" xfId="34" applyNumberFormat="1" applyFont="1" applyBorder="1" applyAlignment="1">
      <alignment horizontal="left"/>
      <protection/>
    </xf>
    <xf numFmtId="184" fontId="26" fillId="0" borderId="152" xfId="34" applyNumberFormat="1" applyFont="1" applyBorder="1" applyProtection="1">
      <alignment/>
      <protection/>
    </xf>
    <xf numFmtId="184" fontId="26" fillId="0" borderId="152" xfId="34" applyNumberFormat="1" applyFont="1" applyBorder="1" applyAlignment="1" applyProtection="1">
      <alignment horizontal="center"/>
      <protection/>
    </xf>
    <xf numFmtId="0" fontId="26" fillId="0" borderId="152" xfId="34" applyFont="1" applyBorder="1">
      <alignment/>
      <protection/>
    </xf>
    <xf numFmtId="0" fontId="26" fillId="0" borderId="145" xfId="34" applyFont="1" applyBorder="1">
      <alignment/>
      <protection/>
    </xf>
    <xf numFmtId="0" fontId="19" fillId="0" borderId="0" xfId="34" applyFont="1" applyBorder="1" applyAlignment="1">
      <alignment horizontal="left"/>
      <protection/>
    </xf>
    <xf numFmtId="184" fontId="19" fillId="0" borderId="0" xfId="34" applyNumberFormat="1" applyFont="1" applyBorder="1" applyProtection="1">
      <alignment/>
      <protection/>
    </xf>
    <xf numFmtId="184" fontId="19" fillId="0" borderId="0" xfId="34" applyNumberFormat="1" applyFont="1" applyBorder="1" applyAlignment="1" applyProtection="1">
      <alignment horizontal="center"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 applyAlignment="1">
      <alignment horizontal="center"/>
      <protection/>
    </xf>
    <xf numFmtId="0" fontId="6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 applyFont="1" applyAlignment="1">
      <alignment horizontal="right"/>
      <protection/>
    </xf>
    <xf numFmtId="0" fontId="25" fillId="0" borderId="29" xfId="35" applyFont="1" applyBorder="1" applyAlignment="1">
      <alignment horizontal="center"/>
      <protection/>
    </xf>
    <xf numFmtId="0" fontId="25" fillId="0" borderId="44" xfId="35" applyFont="1" applyBorder="1" applyAlignment="1">
      <alignment horizontal="center"/>
      <protection/>
    </xf>
    <xf numFmtId="0" fontId="25" fillId="0" borderId="0" xfId="35" applyFont="1">
      <alignment/>
      <protection/>
    </xf>
    <xf numFmtId="0" fontId="25" fillId="0" borderId="48" xfId="35" applyFont="1" applyBorder="1" applyAlignment="1">
      <alignment horizontal="center"/>
      <protection/>
    </xf>
    <xf numFmtId="0" fontId="25" fillId="0" borderId="49" xfId="35" applyFont="1" applyBorder="1" applyAlignment="1">
      <alignment horizontal="center"/>
      <protection/>
    </xf>
    <xf numFmtId="180" fontId="25" fillId="0" borderId="29" xfId="35" applyNumberFormat="1" applyFont="1" applyBorder="1" applyAlignment="1">
      <alignment horizontal="right"/>
      <protection/>
    </xf>
    <xf numFmtId="180" fontId="25" fillId="0" borderId="44" xfId="35" applyNumberFormat="1" applyFont="1" applyBorder="1" applyAlignment="1">
      <alignment horizontal="right"/>
      <protection/>
    </xf>
    <xf numFmtId="57" fontId="25" fillId="0" borderId="29" xfId="35" applyNumberFormat="1" applyFont="1" applyBorder="1" applyAlignment="1">
      <alignment horizontal="center"/>
      <protection/>
    </xf>
    <xf numFmtId="57" fontId="25" fillId="0" borderId="44" xfId="35" applyNumberFormat="1" applyFont="1" applyBorder="1" applyAlignment="1">
      <alignment horizontal="center"/>
      <protection/>
    </xf>
    <xf numFmtId="0" fontId="25" fillId="0" borderId="15" xfId="35" applyFont="1" applyBorder="1" applyAlignment="1">
      <alignment horizontal="center"/>
      <protection/>
    </xf>
    <xf numFmtId="0" fontId="25" fillId="0" borderId="51" xfId="35" applyFont="1" applyBorder="1" applyAlignment="1">
      <alignment horizontal="center"/>
      <protection/>
    </xf>
    <xf numFmtId="0" fontId="25" fillId="0" borderId="36" xfId="35" applyFont="1" applyBorder="1" applyAlignment="1">
      <alignment horizontal="center"/>
      <protection/>
    </xf>
    <xf numFmtId="0" fontId="25" fillId="0" borderId="159" xfId="35" applyFont="1" applyBorder="1" applyAlignment="1">
      <alignment horizontal="center"/>
      <protection/>
    </xf>
    <xf numFmtId="180" fontId="25" fillId="0" borderId="36" xfId="35" applyNumberFormat="1" applyFont="1" applyBorder="1" applyAlignment="1">
      <alignment horizontal="right"/>
      <protection/>
    </xf>
    <xf numFmtId="180" fontId="25" fillId="0" borderId="159" xfId="35" applyNumberFormat="1" applyFont="1" applyBorder="1" applyAlignment="1">
      <alignment horizontal="right"/>
      <protection/>
    </xf>
    <xf numFmtId="57" fontId="25" fillId="0" borderId="36" xfId="35" applyNumberFormat="1" applyFont="1" applyBorder="1" applyAlignment="1">
      <alignment horizontal="center"/>
      <protection/>
    </xf>
    <xf numFmtId="57" fontId="25" fillId="0" borderId="159" xfId="35" applyNumberFormat="1" applyFont="1" applyBorder="1" applyAlignment="1">
      <alignment horizontal="center"/>
      <protection/>
    </xf>
    <xf numFmtId="0" fontId="25" fillId="0" borderId="40" xfId="35" applyFont="1" applyBorder="1" applyAlignment="1">
      <alignment horizontal="center"/>
      <protection/>
    </xf>
    <xf numFmtId="0" fontId="25" fillId="0" borderId="34" xfId="35" applyFont="1" applyBorder="1" applyAlignment="1">
      <alignment horizontal="center"/>
      <protection/>
    </xf>
    <xf numFmtId="0" fontId="25" fillId="0" borderId="32" xfId="35" applyFont="1" applyBorder="1" applyAlignment="1">
      <alignment horizontal="center"/>
      <protection/>
    </xf>
    <xf numFmtId="180" fontId="25" fillId="0" borderId="32" xfId="35" applyNumberFormat="1" applyFont="1" applyBorder="1" applyAlignment="1">
      <alignment horizontal="right"/>
      <protection/>
    </xf>
    <xf numFmtId="180" fontId="25" fillId="0" borderId="34" xfId="35" applyNumberFormat="1" applyFont="1" applyBorder="1" applyAlignment="1">
      <alignment horizontal="right"/>
      <protection/>
    </xf>
    <xf numFmtId="180" fontId="25" fillId="0" borderId="32" xfId="35" applyNumberFormat="1" applyFont="1" applyBorder="1" applyAlignment="1">
      <alignment horizontal="center"/>
      <protection/>
    </xf>
    <xf numFmtId="180" fontId="25" fillId="0" borderId="34" xfId="35" applyNumberFormat="1" applyFont="1" applyBorder="1" applyAlignment="1">
      <alignment horizontal="center"/>
      <protection/>
    </xf>
    <xf numFmtId="0" fontId="25" fillId="0" borderId="162" xfId="35" applyFont="1" applyBorder="1" applyAlignment="1">
      <alignment horizontal="center"/>
      <protection/>
    </xf>
    <xf numFmtId="0" fontId="6" fillId="0" borderId="0" xfId="35" applyFont="1" applyBorder="1" applyAlignment="1" applyProtection="1">
      <alignment horizontal="left"/>
      <protection/>
    </xf>
    <xf numFmtId="0" fontId="8" fillId="0" borderId="0" xfId="35" applyFont="1" applyBorder="1">
      <alignment/>
      <protection/>
    </xf>
    <xf numFmtId="0" fontId="8" fillId="0" borderId="1" xfId="35" applyFont="1" applyBorder="1">
      <alignment/>
      <protection/>
    </xf>
    <xf numFmtId="0" fontId="8" fillId="0" borderId="1" xfId="35" applyFont="1" applyBorder="1" applyAlignment="1">
      <alignment horizontal="right"/>
      <protection/>
    </xf>
    <xf numFmtId="0" fontId="19" fillId="0" borderId="137" xfId="35" applyFont="1" applyBorder="1" applyAlignment="1" applyProtection="1">
      <alignment horizontal="distributed" vertical="center"/>
      <protection/>
    </xf>
    <xf numFmtId="0" fontId="19" fillId="0" borderId="3" xfId="35" applyFont="1" applyBorder="1" applyAlignment="1" applyProtection="1">
      <alignment horizontal="distributed" vertical="center" wrapText="1"/>
      <protection/>
    </xf>
    <xf numFmtId="0" fontId="19" fillId="0" borderId="13" xfId="35" applyFont="1" applyBorder="1" applyAlignment="1" applyProtection="1">
      <alignment horizontal="center" vertical="center" wrapText="1"/>
      <protection/>
    </xf>
    <xf numFmtId="0" fontId="19" fillId="0" borderId="140" xfId="35" applyFont="1" applyBorder="1" applyAlignment="1">
      <alignment horizontal="center" vertical="center" wrapText="1"/>
      <protection/>
    </xf>
    <xf numFmtId="0" fontId="19" fillId="0" borderId="158" xfId="35" applyFont="1" applyBorder="1" applyAlignment="1">
      <alignment horizontal="center" vertical="center" wrapText="1"/>
      <protection/>
    </xf>
    <xf numFmtId="0" fontId="19" fillId="0" borderId="3" xfId="35" applyFont="1" applyBorder="1" applyAlignment="1">
      <alignment horizontal="distributed" vertical="center" wrapText="1"/>
      <protection/>
    </xf>
    <xf numFmtId="0" fontId="19" fillId="0" borderId="22" xfId="35" applyFont="1" applyBorder="1" applyAlignment="1" applyProtection="1">
      <alignment horizontal="distributed" vertical="center" wrapText="1"/>
      <protection/>
    </xf>
    <xf numFmtId="0" fontId="19" fillId="0" borderId="18" xfId="35" applyFont="1" applyBorder="1">
      <alignment/>
      <protection/>
    </xf>
    <xf numFmtId="0" fontId="19" fillId="0" borderId="0" xfId="35" applyFont="1">
      <alignment/>
      <protection/>
    </xf>
    <xf numFmtId="0" fontId="19" fillId="0" borderId="18" xfId="35" applyFont="1" applyBorder="1" applyAlignment="1" applyProtection="1">
      <alignment horizontal="distributed" vertical="center"/>
      <protection/>
    </xf>
    <xf numFmtId="0" fontId="19" fillId="0" borderId="10" xfId="35" applyFont="1" applyBorder="1" applyAlignment="1">
      <alignment horizontal="distributed" vertical="center" wrapText="1"/>
      <protection/>
    </xf>
    <xf numFmtId="0" fontId="19" fillId="0" borderId="30" xfId="35" applyFont="1" applyBorder="1" applyAlignment="1" applyProtection="1">
      <alignment horizontal="distributed" vertical="center" wrapText="1"/>
      <protection/>
    </xf>
    <xf numFmtId="0" fontId="19" fillId="0" borderId="10" xfId="35" applyFont="1" applyBorder="1" applyAlignment="1">
      <alignment vertical="center" wrapText="1"/>
      <protection/>
    </xf>
    <xf numFmtId="0" fontId="19" fillId="0" borderId="11" xfId="35" applyFont="1" applyBorder="1" applyAlignment="1">
      <alignment horizontal="distributed" vertical="center" wrapText="1"/>
      <protection/>
    </xf>
    <xf numFmtId="0" fontId="19" fillId="0" borderId="27" xfId="35" applyFont="1" applyBorder="1" applyAlignment="1">
      <alignment horizontal="distributed" vertical="center"/>
      <protection/>
    </xf>
    <xf numFmtId="0" fontId="19" fillId="0" borderId="8" xfId="35" applyFont="1" applyBorder="1" applyAlignment="1">
      <alignment horizontal="distributed" vertical="center" wrapText="1"/>
      <protection/>
    </xf>
    <xf numFmtId="0" fontId="19" fillId="0" borderId="8" xfId="35" applyFont="1" applyBorder="1" applyAlignment="1">
      <alignment vertical="center" wrapText="1"/>
      <protection/>
    </xf>
    <xf numFmtId="0" fontId="19" fillId="0" borderId="41" xfId="35" applyFont="1" applyBorder="1" applyAlignment="1">
      <alignment horizontal="distributed" vertical="center" wrapText="1"/>
      <protection/>
    </xf>
    <xf numFmtId="0" fontId="19" fillId="0" borderId="12" xfId="35" applyFont="1" applyBorder="1" applyAlignment="1" applyProtection="1">
      <alignment horizontal="distributed"/>
      <protection/>
    </xf>
    <xf numFmtId="0" fontId="19" fillId="0" borderId="13" xfId="35" applyFont="1" applyBorder="1" applyAlignment="1" applyProtection="1">
      <alignment horizontal="distributed"/>
      <protection/>
    </xf>
    <xf numFmtId="184" fontId="19" fillId="0" borderId="13" xfId="35" applyNumberFormat="1" applyFont="1" applyBorder="1" applyProtection="1">
      <alignment/>
      <protection/>
    </xf>
    <xf numFmtId="186" fontId="19" fillId="0" borderId="4" xfId="35" applyNumberFormat="1" applyFont="1" applyBorder="1" applyAlignment="1" applyProtection="1">
      <alignment horizontal="center"/>
      <protection/>
    </xf>
    <xf numFmtId="57" fontId="19" fillId="0" borderId="13" xfId="35" applyNumberFormat="1" applyFont="1" applyBorder="1" applyAlignment="1" applyProtection="1">
      <alignment horizontal="center"/>
      <protection/>
    </xf>
    <xf numFmtId="0" fontId="19" fillId="0" borderId="6" xfId="35" applyFont="1" applyBorder="1" applyAlignment="1" applyProtection="1">
      <alignment horizontal="center"/>
      <protection/>
    </xf>
    <xf numFmtId="0" fontId="19" fillId="0" borderId="14" xfId="35" applyFont="1" applyBorder="1" applyAlignment="1" applyProtection="1">
      <alignment horizontal="distributed"/>
      <protection/>
    </xf>
    <xf numFmtId="0" fontId="19" fillId="0" borderId="15" xfId="35" applyFont="1" applyBorder="1" applyAlignment="1" applyProtection="1">
      <alignment horizontal="distributed"/>
      <protection/>
    </xf>
    <xf numFmtId="184" fontId="19" fillId="0" borderId="15" xfId="35" applyNumberFormat="1" applyFont="1" applyBorder="1" applyProtection="1">
      <alignment/>
      <protection/>
    </xf>
    <xf numFmtId="186" fontId="19" fillId="0" borderId="16" xfId="35" applyNumberFormat="1" applyFont="1" applyBorder="1" applyAlignment="1" applyProtection="1">
      <alignment horizontal="center"/>
      <protection/>
    </xf>
    <xf numFmtId="57" fontId="19" fillId="0" borderId="15" xfId="35" applyNumberFormat="1" applyFont="1" applyBorder="1" applyAlignment="1" applyProtection="1">
      <alignment horizontal="center"/>
      <protection/>
    </xf>
    <xf numFmtId="0" fontId="19" fillId="0" borderId="26" xfId="35" applyFont="1" applyBorder="1" applyAlignment="1" applyProtection="1">
      <alignment horizontal="center"/>
      <protection/>
    </xf>
    <xf numFmtId="0" fontId="19" fillId="0" borderId="14" xfId="35" applyFont="1" applyBorder="1" applyAlignment="1" applyProtection="1">
      <alignment horizontal="distributed" wrapText="1"/>
      <protection/>
    </xf>
    <xf numFmtId="184" fontId="19" fillId="0" borderId="15" xfId="35" applyNumberFormat="1" applyFont="1" applyBorder="1" applyProtection="1">
      <alignment/>
      <protection/>
    </xf>
    <xf numFmtId="186" fontId="19" fillId="0" borderId="15" xfId="35" applyNumberFormat="1" applyFont="1" applyBorder="1" applyAlignment="1" applyProtection="1">
      <alignment horizontal="center"/>
      <protection/>
    </xf>
    <xf numFmtId="57" fontId="19" fillId="0" borderId="15" xfId="35" applyNumberFormat="1" applyFont="1" applyBorder="1" applyAlignment="1" applyProtection="1">
      <alignment horizontal="center"/>
      <protection/>
    </xf>
    <xf numFmtId="0" fontId="19" fillId="0" borderId="26" xfId="35" applyFont="1" applyBorder="1" applyAlignment="1" applyProtection="1">
      <alignment horizontal="center"/>
      <protection/>
    </xf>
    <xf numFmtId="0" fontId="19" fillId="0" borderId="31" xfId="35" applyFont="1" applyBorder="1" applyAlignment="1" applyProtection="1">
      <alignment horizontal="distributed"/>
      <protection/>
    </xf>
    <xf numFmtId="0" fontId="19" fillId="0" borderId="24" xfId="35" applyFont="1" applyBorder="1" applyAlignment="1">
      <alignment horizontal="distributed"/>
      <protection/>
    </xf>
    <xf numFmtId="0" fontId="19" fillId="0" borderId="15" xfId="35" applyFont="1" applyBorder="1" applyAlignment="1" applyProtection="1">
      <alignment shrinkToFit="1"/>
      <protection/>
    </xf>
    <xf numFmtId="0" fontId="19" fillId="0" borderId="155" xfId="35" applyFont="1" applyBorder="1" applyAlignment="1" applyProtection="1">
      <alignment horizontal="distributed" wrapText="1"/>
      <protection/>
    </xf>
    <xf numFmtId="0" fontId="19" fillId="0" borderId="156" xfId="35" applyFont="1" applyBorder="1" applyAlignment="1" applyProtection="1">
      <alignment horizontal="distributed"/>
      <protection/>
    </xf>
    <xf numFmtId="184" fontId="19" fillId="0" borderId="156" xfId="35" applyNumberFormat="1" applyFont="1" applyBorder="1" applyProtection="1">
      <alignment/>
      <protection/>
    </xf>
    <xf numFmtId="184" fontId="19" fillId="0" borderId="148" xfId="35" applyNumberFormat="1" applyFont="1" applyBorder="1" applyProtection="1">
      <alignment/>
      <protection/>
    </xf>
    <xf numFmtId="186" fontId="19" fillId="0" borderId="156" xfId="35" applyNumberFormat="1" applyFont="1" applyBorder="1" applyAlignment="1" applyProtection="1">
      <alignment horizontal="center"/>
      <protection/>
    </xf>
    <xf numFmtId="57" fontId="19" fillId="0" borderId="156" xfId="35" applyNumberFormat="1" applyFont="1" applyBorder="1" applyAlignment="1" applyProtection="1">
      <alignment horizontal="center"/>
      <protection/>
    </xf>
    <xf numFmtId="0" fontId="19" fillId="0" borderId="157" xfId="35" applyFont="1" applyBorder="1" applyAlignment="1" applyProtection="1">
      <alignment horizontal="center"/>
      <protection/>
    </xf>
    <xf numFmtId="0" fontId="19" fillId="0" borderId="144" xfId="35" applyFont="1" applyBorder="1" applyAlignment="1" applyProtection="1">
      <alignment horizontal="distributed"/>
      <protection/>
    </xf>
    <xf numFmtId="218" fontId="19" fillId="0" borderId="144" xfId="35" applyNumberFormat="1" applyFont="1" applyBorder="1" applyAlignment="1" applyProtection="1">
      <alignment horizontal="distributed"/>
      <protection/>
    </xf>
    <xf numFmtId="0" fontId="19" fillId="0" borderId="144" xfId="35" applyFont="1" applyBorder="1" applyAlignment="1">
      <alignment horizontal="distributed"/>
      <protection/>
    </xf>
    <xf numFmtId="184" fontId="19" fillId="0" borderId="144" xfId="35" applyNumberFormat="1" applyFont="1" applyBorder="1" applyProtection="1">
      <alignment/>
      <protection/>
    </xf>
    <xf numFmtId="184" fontId="19" fillId="0" borderId="144" xfId="35" applyNumberFormat="1" applyFont="1" applyBorder="1" applyAlignment="1" applyProtection="1">
      <alignment horizontal="center"/>
      <protection/>
    </xf>
    <xf numFmtId="0" fontId="19" fillId="0" borderId="144" xfId="35" applyFont="1" applyBorder="1" applyAlignment="1">
      <alignment horizontal="center"/>
      <protection/>
    </xf>
    <xf numFmtId="0" fontId="19" fillId="0" borderId="145" xfId="35" applyFont="1" applyBorder="1">
      <alignment/>
      <protection/>
    </xf>
    <xf numFmtId="0" fontId="19" fillId="0" borderId="0" xfId="35" applyFont="1" applyBorder="1" applyAlignment="1" applyProtection="1">
      <alignment horizontal="distributed"/>
      <protection/>
    </xf>
    <xf numFmtId="0" fontId="19" fillId="0" borderId="0" xfId="35" applyFont="1" applyBorder="1" applyAlignment="1">
      <alignment horizontal="distributed"/>
      <protection/>
    </xf>
    <xf numFmtId="184" fontId="19" fillId="0" borderId="0" xfId="35" applyNumberFormat="1" applyFont="1" applyBorder="1" applyProtection="1">
      <alignment/>
      <protection/>
    </xf>
    <xf numFmtId="184" fontId="19" fillId="0" borderId="0" xfId="35" applyNumberFormat="1" applyFont="1" applyBorder="1" applyAlignment="1" applyProtection="1">
      <alignment horizontal="center"/>
      <protection/>
    </xf>
    <xf numFmtId="0" fontId="19" fillId="0" borderId="0" xfId="35" applyFont="1" applyBorder="1" applyAlignment="1">
      <alignment horizontal="center"/>
      <protection/>
    </xf>
    <xf numFmtId="0" fontId="19" fillId="0" borderId="0" xfId="35" applyFont="1" applyBorder="1">
      <alignment/>
      <protection/>
    </xf>
    <xf numFmtId="0" fontId="19" fillId="0" borderId="16" xfId="35" applyFont="1" applyBorder="1" applyAlignment="1" applyProtection="1">
      <alignment horizontal="distributed"/>
      <protection/>
    </xf>
    <xf numFmtId="0" fontId="19" fillId="0" borderId="16" xfId="35" applyFont="1" applyBorder="1" applyAlignment="1">
      <alignment horizontal="center"/>
      <protection/>
    </xf>
    <xf numFmtId="184" fontId="19" fillId="0" borderId="16" xfId="35" applyNumberFormat="1" applyFont="1" applyBorder="1" applyProtection="1">
      <alignment/>
      <protection/>
    </xf>
    <xf numFmtId="184" fontId="19" fillId="0" borderId="16" xfId="35" applyNumberFormat="1" applyFont="1" applyBorder="1" applyAlignment="1" applyProtection="1">
      <alignment horizontal="center"/>
      <protection/>
    </xf>
    <xf numFmtId="0" fontId="19" fillId="0" borderId="30" xfId="35" applyFont="1" applyBorder="1" applyAlignment="1" applyProtection="1">
      <alignment horizontal="distributed"/>
      <protection/>
    </xf>
    <xf numFmtId="0" fontId="19" fillId="0" borderId="30" xfId="35" applyFont="1" applyBorder="1" applyAlignment="1">
      <alignment horizontal="center"/>
      <protection/>
    </xf>
    <xf numFmtId="184" fontId="19" fillId="0" borderId="30" xfId="35" applyNumberFormat="1" applyFont="1" applyBorder="1" applyProtection="1">
      <alignment/>
      <protection/>
    </xf>
    <xf numFmtId="49" fontId="19" fillId="0" borderId="30" xfId="35" applyNumberFormat="1" applyFont="1" applyBorder="1" applyProtection="1">
      <alignment/>
      <protection/>
    </xf>
    <xf numFmtId="49" fontId="19" fillId="0" borderId="30" xfId="35" applyNumberFormat="1" applyFont="1" applyBorder="1" applyAlignment="1" applyProtection="1">
      <alignment horizontal="center"/>
      <protection/>
    </xf>
    <xf numFmtId="0" fontId="19" fillId="0" borderId="37" xfId="35" applyFont="1" applyBorder="1" applyAlignment="1" applyProtection="1">
      <alignment horizontal="distributed"/>
      <protection/>
    </xf>
    <xf numFmtId="0" fontId="19" fillId="0" borderId="38" xfId="35" applyFont="1" applyBorder="1" applyAlignment="1" applyProtection="1">
      <alignment horizontal="distributed"/>
      <protection/>
    </xf>
    <xf numFmtId="0" fontId="19" fillId="0" borderId="32" xfId="35" applyFont="1" applyBorder="1" applyAlignment="1">
      <alignment horizontal="distributed"/>
      <protection/>
    </xf>
    <xf numFmtId="184" fontId="19" fillId="0" borderId="33" xfId="35" applyNumberFormat="1" applyFont="1" applyBorder="1" applyProtection="1">
      <alignment/>
      <protection/>
    </xf>
    <xf numFmtId="184" fontId="19" fillId="0" borderId="34" xfId="35" applyNumberFormat="1" applyFont="1" applyBorder="1" applyProtection="1">
      <alignment/>
      <protection/>
    </xf>
    <xf numFmtId="184" fontId="19" fillId="0" borderId="38" xfId="35" applyNumberFormat="1" applyFont="1" applyBorder="1" applyProtection="1">
      <alignment/>
      <protection/>
    </xf>
    <xf numFmtId="184" fontId="19" fillId="0" borderId="32" xfId="35" applyNumberFormat="1" applyFont="1" applyBorder="1" applyProtection="1">
      <alignment/>
      <protection/>
    </xf>
    <xf numFmtId="184" fontId="19" fillId="0" borderId="162" xfId="35" applyNumberFormat="1" applyFont="1" applyBorder="1" applyProtection="1">
      <alignment/>
      <protection/>
    </xf>
    <xf numFmtId="0" fontId="19" fillId="0" borderId="29" xfId="35" applyFont="1" applyBorder="1" applyAlignment="1">
      <alignment horizontal="center"/>
      <protection/>
    </xf>
    <xf numFmtId="0" fontId="19" fillId="0" borderId="44" xfId="35" applyFont="1" applyBorder="1" applyAlignment="1">
      <alignment horizontal="center"/>
      <protection/>
    </xf>
    <xf numFmtId="180" fontId="19" fillId="0" borderId="29" xfId="35" applyNumberFormat="1" applyFont="1" applyBorder="1" applyAlignment="1">
      <alignment horizontal="right"/>
      <protection/>
    </xf>
    <xf numFmtId="180" fontId="19" fillId="0" borderId="44" xfId="35" applyNumberFormat="1" applyFont="1" applyBorder="1" applyAlignment="1">
      <alignment horizontal="right"/>
      <protection/>
    </xf>
    <xf numFmtId="57" fontId="19" fillId="0" borderId="29" xfId="35" applyNumberFormat="1" applyFont="1" applyBorder="1" applyAlignment="1">
      <alignment horizontal="center"/>
      <protection/>
    </xf>
    <xf numFmtId="57" fontId="19" fillId="0" borderId="44" xfId="35" applyNumberFormat="1" applyFont="1" applyBorder="1" applyAlignment="1">
      <alignment horizontal="center"/>
      <protection/>
    </xf>
    <xf numFmtId="57" fontId="19" fillId="0" borderId="29" xfId="35" applyNumberFormat="1" applyFont="1" applyBorder="1" applyAlignment="1">
      <alignment horizontal="center"/>
      <protection/>
    </xf>
    <xf numFmtId="57" fontId="19" fillId="0" borderId="44" xfId="35" applyNumberFormat="1" applyFont="1" applyBorder="1" applyAlignment="1">
      <alignment horizontal="center"/>
      <protection/>
    </xf>
    <xf numFmtId="0" fontId="19" fillId="0" borderId="29" xfId="35" applyFont="1" applyBorder="1" applyAlignment="1">
      <alignment horizontal="center"/>
      <protection/>
    </xf>
    <xf numFmtId="0" fontId="19" fillId="0" borderId="44" xfId="35" applyFont="1" applyBorder="1" applyAlignment="1">
      <alignment horizontal="center"/>
      <protection/>
    </xf>
    <xf numFmtId="0" fontId="19" fillId="0" borderId="9" xfId="35" applyFont="1" applyBorder="1" applyAlignment="1">
      <alignment horizontal="center"/>
      <protection/>
    </xf>
    <xf numFmtId="0" fontId="19" fillId="0" borderId="163" xfId="35" applyFont="1" applyBorder="1" applyAlignment="1">
      <alignment horizontal="center"/>
      <protection/>
    </xf>
    <xf numFmtId="180" fontId="19" fillId="0" borderId="9" xfId="35" applyNumberFormat="1" applyFont="1" applyBorder="1" applyAlignment="1">
      <alignment horizontal="right"/>
      <protection/>
    </xf>
    <xf numFmtId="180" fontId="19" fillId="0" borderId="163" xfId="35" applyNumberFormat="1" applyFont="1" applyBorder="1" applyAlignment="1">
      <alignment horizontal="right"/>
      <protection/>
    </xf>
    <xf numFmtId="57" fontId="19" fillId="0" borderId="9" xfId="35" applyNumberFormat="1" applyFont="1" applyBorder="1" applyAlignment="1">
      <alignment horizontal="center"/>
      <protection/>
    </xf>
    <xf numFmtId="57" fontId="19" fillId="0" borderId="163" xfId="35" applyNumberFormat="1" applyFont="1" applyBorder="1" applyAlignment="1">
      <alignment horizontal="center"/>
      <protection/>
    </xf>
    <xf numFmtId="0" fontId="19" fillId="0" borderId="40" xfId="35" applyFont="1" applyBorder="1" applyAlignment="1">
      <alignment horizontal="center"/>
      <protection/>
    </xf>
    <xf numFmtId="0" fontId="19" fillId="0" borderId="34" xfId="35" applyFont="1" applyBorder="1" applyAlignment="1">
      <alignment horizontal="center"/>
      <protection/>
    </xf>
    <xf numFmtId="0" fontId="19" fillId="0" borderId="32" xfId="35" applyFont="1" applyBorder="1" applyAlignment="1">
      <alignment horizontal="center"/>
      <protection/>
    </xf>
    <xf numFmtId="180" fontId="19" fillId="0" borderId="32" xfId="35" applyNumberFormat="1" applyFont="1" applyBorder="1" applyAlignment="1">
      <alignment horizontal="right"/>
      <protection/>
    </xf>
    <xf numFmtId="180" fontId="19" fillId="0" borderId="34" xfId="35" applyNumberFormat="1" applyFont="1" applyBorder="1" applyAlignment="1">
      <alignment horizontal="right"/>
      <protection/>
    </xf>
    <xf numFmtId="180" fontId="19" fillId="0" borderId="32" xfId="35" applyNumberFormat="1" applyFont="1" applyBorder="1" applyAlignment="1">
      <alignment horizontal="center"/>
      <protection/>
    </xf>
    <xf numFmtId="180" fontId="19" fillId="0" borderId="34" xfId="35" applyNumberFormat="1" applyFont="1" applyBorder="1" applyAlignment="1">
      <alignment horizontal="center"/>
      <protection/>
    </xf>
    <xf numFmtId="0" fontId="19" fillId="0" borderId="162" xfId="35" applyFont="1" applyBorder="1" applyAlignment="1">
      <alignment horizontal="center"/>
      <protection/>
    </xf>
    <xf numFmtId="0" fontId="19" fillId="0" borderId="16" xfId="35" applyFont="1" applyBorder="1" applyAlignment="1">
      <alignment/>
      <protection/>
    </xf>
    <xf numFmtId="180" fontId="19" fillId="0" borderId="30" xfId="35" applyNumberFormat="1" applyFont="1" applyBorder="1" applyAlignment="1">
      <alignment/>
      <protection/>
    </xf>
    <xf numFmtId="189" fontId="19" fillId="0" borderId="30" xfId="35" applyNumberFormat="1" applyFont="1" applyBorder="1" applyAlignment="1">
      <alignment/>
      <protection/>
    </xf>
    <xf numFmtId="57" fontId="19" fillId="0" borderId="30" xfId="35" applyNumberFormat="1" applyFont="1" applyBorder="1" applyAlignment="1">
      <alignment horizontal="center"/>
      <protection/>
    </xf>
    <xf numFmtId="0" fontId="19" fillId="0" borderId="37" xfId="35" applyFont="1" applyBorder="1" applyAlignment="1">
      <alignment horizontal="center"/>
      <protection/>
    </xf>
    <xf numFmtId="0" fontId="19" fillId="0" borderId="38" xfId="35" applyFont="1" applyBorder="1" applyAlignment="1">
      <alignment horizontal="center"/>
      <protection/>
    </xf>
    <xf numFmtId="180" fontId="19" fillId="0" borderId="38" xfId="35" applyNumberFormat="1" applyFont="1" applyBorder="1" applyAlignment="1">
      <alignment horizontal="center"/>
      <protection/>
    </xf>
    <xf numFmtId="189" fontId="19" fillId="0" borderId="38" xfId="35" applyNumberFormat="1" applyFont="1" applyBorder="1" applyAlignment="1">
      <alignment/>
      <protection/>
    </xf>
    <xf numFmtId="0" fontId="19" fillId="0" borderId="39" xfId="35" applyFont="1" applyBorder="1" applyAlignment="1">
      <alignment horizontal="center"/>
      <protection/>
    </xf>
    <xf numFmtId="0" fontId="8" fillId="0" borderId="0" xfId="36" applyFont="1">
      <alignment/>
      <protection/>
    </xf>
    <xf numFmtId="0" fontId="0" fillId="0" borderId="0" xfId="36" applyFont="1">
      <alignment/>
      <protection/>
    </xf>
    <xf numFmtId="0" fontId="10" fillId="0" borderId="0" xfId="36" applyFont="1" applyAlignment="1">
      <alignment horizontal="right"/>
      <protection/>
    </xf>
    <xf numFmtId="0" fontId="10" fillId="0" borderId="16" xfId="36" applyFont="1" applyBorder="1" applyAlignment="1">
      <alignment horizontal="center" vertical="center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0" fillId="0" borderId="0" xfId="36" applyFont="1">
      <alignment/>
      <protection/>
    </xf>
    <xf numFmtId="0" fontId="10" fillId="0" borderId="16" xfId="36" applyFont="1" applyBorder="1" applyAlignment="1">
      <alignment vertical="center"/>
      <protection/>
    </xf>
    <xf numFmtId="210" fontId="10" fillId="0" borderId="16" xfId="36" applyNumberFormat="1" applyFont="1" applyBorder="1" applyAlignment="1">
      <alignment vertical="center"/>
      <protection/>
    </xf>
    <xf numFmtId="57" fontId="10" fillId="0" borderId="16" xfId="36" applyNumberFormat="1" applyFont="1" applyBorder="1" applyAlignment="1">
      <alignment horizontal="center" vertical="center"/>
      <protection/>
    </xf>
    <xf numFmtId="0" fontId="24" fillId="0" borderId="0" xfId="37" applyFont="1">
      <alignment/>
      <protection/>
    </xf>
    <xf numFmtId="0" fontId="24" fillId="0" borderId="0" xfId="37" applyFont="1" applyAlignment="1">
      <alignment/>
      <protection/>
    </xf>
    <xf numFmtId="0" fontId="8" fillId="0" borderId="0" xfId="37" applyFont="1">
      <alignment/>
      <protection/>
    </xf>
    <xf numFmtId="0" fontId="8" fillId="0" borderId="0" xfId="37" applyFont="1" applyAlignment="1">
      <alignment/>
      <protection/>
    </xf>
    <xf numFmtId="0" fontId="0" fillId="0" borderId="0" xfId="37" applyFont="1" applyAlignment="1">
      <alignment horizontal="right"/>
      <protection/>
    </xf>
    <xf numFmtId="0" fontId="5" fillId="0" borderId="29" xfId="37" applyFont="1" applyBorder="1" applyAlignment="1">
      <alignment horizontal="center"/>
      <protection/>
    </xf>
    <xf numFmtId="0" fontId="5" fillId="0" borderId="44" xfId="37" applyFont="1" applyBorder="1" applyAlignment="1">
      <alignment horizontal="center"/>
      <protection/>
    </xf>
    <xf numFmtId="0" fontId="5" fillId="0" borderId="29" xfId="37" applyFont="1" applyBorder="1" applyAlignment="1">
      <alignment horizontal="center"/>
      <protection/>
    </xf>
    <xf numFmtId="0" fontId="5" fillId="0" borderId="16" xfId="37" applyFont="1" applyBorder="1" applyAlignment="1">
      <alignment horizontal="center"/>
      <protection/>
    </xf>
    <xf numFmtId="0" fontId="5" fillId="0" borderId="0" xfId="37" applyFont="1">
      <alignment/>
      <protection/>
    </xf>
    <xf numFmtId="0" fontId="5" fillId="0" borderId="48" xfId="37" applyFont="1" applyBorder="1" applyAlignment="1">
      <alignment horizontal="center"/>
      <protection/>
    </xf>
    <xf numFmtId="0" fontId="5" fillId="0" borderId="49" xfId="37" applyFont="1" applyBorder="1" applyAlignment="1">
      <alignment horizontal="center"/>
      <protection/>
    </xf>
    <xf numFmtId="0" fontId="5" fillId="0" borderId="48" xfId="37" applyFont="1" applyBorder="1" applyAlignment="1">
      <alignment horizontal="center"/>
      <protection/>
    </xf>
    <xf numFmtId="180" fontId="5" fillId="0" borderId="48" xfId="37" applyNumberFormat="1" applyFont="1" applyBorder="1" applyAlignment="1">
      <alignment horizontal="right"/>
      <protection/>
    </xf>
    <xf numFmtId="57" fontId="5" fillId="0" borderId="48" xfId="37" applyNumberFormat="1" applyFont="1" applyBorder="1" applyAlignment="1">
      <alignment horizontal="center"/>
      <protection/>
    </xf>
    <xf numFmtId="0" fontId="5" fillId="0" borderId="30" xfId="37" applyFont="1" applyBorder="1" applyAlignment="1">
      <alignment horizontal="center"/>
      <protection/>
    </xf>
    <xf numFmtId="180" fontId="5" fillId="0" borderId="29" xfId="37" applyNumberFormat="1" applyFont="1" applyBorder="1" applyAlignment="1">
      <alignment horizontal="right"/>
      <protection/>
    </xf>
    <xf numFmtId="180" fontId="5" fillId="0" borderId="29" xfId="37" applyNumberFormat="1" applyFont="1" applyBorder="1" applyAlignment="1">
      <alignment horizontal="center"/>
      <protection/>
    </xf>
    <xf numFmtId="0" fontId="0" fillId="0" borderId="0" xfId="37" applyFont="1">
      <alignment/>
      <protection/>
    </xf>
    <xf numFmtId="0" fontId="0" fillId="0" borderId="0" xfId="37" applyFont="1" applyAlignment="1">
      <alignment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6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2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 都市計画区域一覧・面積" xfId="20"/>
    <cellStyle name="標準_2 都市計画区域内人口" xfId="21"/>
    <cellStyle name="標準_3 各市町の都市計画決定状況" xfId="22"/>
    <cellStyle name="標準_4-1 基礎調査・都市基本計画実施年度" xfId="23"/>
    <cellStyle name="標準_4-2策定状況" xfId="24"/>
    <cellStyle name="標準_4-3 緑マス・緑の基本計画" xfId="25"/>
    <cellStyle name="標準_4-4 街路交通調査一覧表" xfId="26"/>
    <cellStyle name="標準_4-5 流総計画の表" xfId="27"/>
    <cellStyle name="標準_5 線引き状況" xfId="28"/>
    <cellStyle name="標準_6-1 用途決定状況（建ぺい、容積）" xfId="29"/>
    <cellStyle name="標準_6-1 用途地域一覧" xfId="30"/>
    <cellStyle name="標準_6-2 特別用途地区 6-3高度地区" xfId="31"/>
    <cellStyle name="標準_6-4 高度利用地区 6-5特定街区" xfId="32"/>
    <cellStyle name="標準_6-6 防火・準防火地域 6-7景観地区" xfId="33"/>
    <cellStyle name="標準_6-8 風致地区" xfId="34"/>
    <cellStyle name="標準_6-9,10,11,12 駐車場、臨港、特緑、生緑" xfId="35"/>
    <cellStyle name="標準_7 準都市計画区域" xfId="36"/>
    <cellStyle name="標準_8 都市再開発方針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8</xdr:col>
      <xdr:colOff>209550</xdr:colOff>
      <xdr:row>47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391150" cy="822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63</xdr:row>
      <xdr:rowOff>9525</xdr:rowOff>
    </xdr:from>
    <xdr:to>
      <xdr:col>8</xdr:col>
      <xdr:colOff>295275</xdr:colOff>
      <xdr:row>103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810875"/>
          <a:ext cx="5391150" cy="684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647700</xdr:colOff>
      <xdr:row>0</xdr:row>
      <xdr:rowOff>0</xdr:rowOff>
    </xdr:from>
    <xdr:ext cx="1457325" cy="209550"/>
    <xdr:sp>
      <xdr:nvSpPr>
        <xdr:cNvPr id="1" name="TextBox 1"/>
        <xdr:cNvSpPr txBox="1">
          <a:spLocks noChangeArrowheads="1"/>
        </xdr:cNvSpPr>
      </xdr:nvSpPr>
      <xdr:spPr>
        <a:xfrm>
          <a:off x="11591925" y="0"/>
          <a:ext cx="1457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平成20年3月31日現在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266700</xdr:colOff>
      <xdr:row>53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08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28575</xdr:rowOff>
    </xdr:from>
    <xdr:to>
      <xdr:col>8</xdr:col>
      <xdr:colOff>266700</xdr:colOff>
      <xdr:row>111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15575"/>
          <a:ext cx="5753100" cy="887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47625</xdr:rowOff>
    </xdr:from>
    <xdr:to>
      <xdr:col>8</xdr:col>
      <xdr:colOff>266700</xdr:colOff>
      <xdr:row>123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450175"/>
          <a:ext cx="5753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13</xdr:col>
      <xdr:colOff>476250</xdr:colOff>
      <xdr:row>35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172575" cy="616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</xdr:row>
      <xdr:rowOff>66675</xdr:rowOff>
    </xdr:from>
    <xdr:to>
      <xdr:col>6</xdr:col>
      <xdr:colOff>352425</xdr:colOff>
      <xdr:row>13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38125"/>
          <a:ext cx="40195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9</xdr:col>
      <xdr:colOff>0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705475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58</xdr:row>
      <xdr:rowOff>9525</xdr:rowOff>
    </xdr:from>
    <xdr:to>
      <xdr:col>8</xdr:col>
      <xdr:colOff>666750</xdr:colOff>
      <xdr:row>106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9953625"/>
          <a:ext cx="5705475" cy="827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115</xdr:row>
      <xdr:rowOff>9525</xdr:rowOff>
    </xdr:from>
    <xdr:to>
      <xdr:col>9</xdr:col>
      <xdr:colOff>0</xdr:colOff>
      <xdr:row>129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9726275"/>
          <a:ext cx="57054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6</xdr:row>
      <xdr:rowOff>304800</xdr:rowOff>
    </xdr:from>
    <xdr:to>
      <xdr:col>3</xdr:col>
      <xdr:colOff>1171575</xdr:colOff>
      <xdr:row>6</xdr:row>
      <xdr:rowOff>304800</xdr:rowOff>
    </xdr:to>
    <xdr:sp>
      <xdr:nvSpPr>
        <xdr:cNvPr id="1" name="Line 1"/>
        <xdr:cNvSpPr>
          <a:spLocks/>
        </xdr:cNvSpPr>
      </xdr:nvSpPr>
      <xdr:spPr>
        <a:xfrm>
          <a:off x="5943600" y="436245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304800</xdr:rowOff>
    </xdr:from>
    <xdr:to>
      <xdr:col>3</xdr:col>
      <xdr:colOff>1171575</xdr:colOff>
      <xdr:row>8</xdr:row>
      <xdr:rowOff>304800</xdr:rowOff>
    </xdr:to>
    <xdr:sp>
      <xdr:nvSpPr>
        <xdr:cNvPr id="2" name="Line 2"/>
        <xdr:cNvSpPr>
          <a:spLocks/>
        </xdr:cNvSpPr>
      </xdr:nvSpPr>
      <xdr:spPr>
        <a:xfrm>
          <a:off x="5943600" y="571500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9</xdr:row>
      <xdr:rowOff>304800</xdr:rowOff>
    </xdr:from>
    <xdr:to>
      <xdr:col>3</xdr:col>
      <xdr:colOff>1171575</xdr:colOff>
      <xdr:row>9</xdr:row>
      <xdr:rowOff>304800</xdr:rowOff>
    </xdr:to>
    <xdr:sp>
      <xdr:nvSpPr>
        <xdr:cNvPr id="3" name="Line 3"/>
        <xdr:cNvSpPr>
          <a:spLocks/>
        </xdr:cNvSpPr>
      </xdr:nvSpPr>
      <xdr:spPr>
        <a:xfrm>
          <a:off x="5943600" y="6391275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54</xdr:row>
      <xdr:rowOff>0</xdr:rowOff>
    </xdr:from>
    <xdr:to>
      <xdr:col>3</xdr:col>
      <xdr:colOff>1171575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5943600" y="3651885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54</xdr:row>
      <xdr:rowOff>0</xdr:rowOff>
    </xdr:from>
    <xdr:to>
      <xdr:col>3</xdr:col>
      <xdr:colOff>1171575</xdr:colOff>
      <xdr:row>54</xdr:row>
      <xdr:rowOff>0</xdr:rowOff>
    </xdr:to>
    <xdr:sp>
      <xdr:nvSpPr>
        <xdr:cNvPr id="5" name="Line 5"/>
        <xdr:cNvSpPr>
          <a:spLocks/>
        </xdr:cNvSpPr>
      </xdr:nvSpPr>
      <xdr:spPr>
        <a:xfrm>
          <a:off x="5943600" y="3651885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304800</xdr:rowOff>
    </xdr:from>
    <xdr:to>
      <xdr:col>3</xdr:col>
      <xdr:colOff>1171575</xdr:colOff>
      <xdr:row>8</xdr:row>
      <xdr:rowOff>304800</xdr:rowOff>
    </xdr:to>
    <xdr:sp>
      <xdr:nvSpPr>
        <xdr:cNvPr id="6" name="Line 6"/>
        <xdr:cNvSpPr>
          <a:spLocks/>
        </xdr:cNvSpPr>
      </xdr:nvSpPr>
      <xdr:spPr>
        <a:xfrm>
          <a:off x="5943600" y="571500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9</xdr:row>
      <xdr:rowOff>304800</xdr:rowOff>
    </xdr:from>
    <xdr:to>
      <xdr:col>3</xdr:col>
      <xdr:colOff>1171575</xdr:colOff>
      <xdr:row>9</xdr:row>
      <xdr:rowOff>304800</xdr:rowOff>
    </xdr:to>
    <xdr:sp>
      <xdr:nvSpPr>
        <xdr:cNvPr id="7" name="Line 7"/>
        <xdr:cNvSpPr>
          <a:spLocks/>
        </xdr:cNvSpPr>
      </xdr:nvSpPr>
      <xdr:spPr>
        <a:xfrm>
          <a:off x="5943600" y="6391275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95250</xdr:colOff>
      <xdr:row>0</xdr:row>
      <xdr:rowOff>0</xdr:rowOff>
    </xdr:from>
    <xdr:ext cx="1457325" cy="209550"/>
    <xdr:sp>
      <xdr:nvSpPr>
        <xdr:cNvPr id="1" name="TextBox 1"/>
        <xdr:cNvSpPr txBox="1">
          <a:spLocks noChangeArrowheads="1"/>
        </xdr:cNvSpPr>
      </xdr:nvSpPr>
      <xdr:spPr>
        <a:xfrm>
          <a:off x="10963275" y="0"/>
          <a:ext cx="1457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平成20年3月31日現在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0</xdr:row>
      <xdr:rowOff>0</xdr:rowOff>
    </xdr:from>
    <xdr:ext cx="1457325" cy="209550"/>
    <xdr:sp>
      <xdr:nvSpPr>
        <xdr:cNvPr id="1" name="TextBox 1"/>
        <xdr:cNvSpPr txBox="1">
          <a:spLocks noChangeArrowheads="1"/>
        </xdr:cNvSpPr>
      </xdr:nvSpPr>
      <xdr:spPr>
        <a:xfrm>
          <a:off x="11591925" y="0"/>
          <a:ext cx="1457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平成20年3月31日現在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647700</xdr:colOff>
      <xdr:row>0</xdr:row>
      <xdr:rowOff>0</xdr:rowOff>
    </xdr:from>
    <xdr:ext cx="1457325" cy="209550"/>
    <xdr:sp>
      <xdr:nvSpPr>
        <xdr:cNvPr id="1" name="TextBox 1"/>
        <xdr:cNvSpPr txBox="1">
          <a:spLocks noChangeArrowheads="1"/>
        </xdr:cNvSpPr>
      </xdr:nvSpPr>
      <xdr:spPr>
        <a:xfrm>
          <a:off x="11591925" y="0"/>
          <a:ext cx="1457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平成20年3月31日現在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647700</xdr:colOff>
      <xdr:row>0</xdr:row>
      <xdr:rowOff>0</xdr:rowOff>
    </xdr:from>
    <xdr:ext cx="1457325" cy="209550"/>
    <xdr:sp>
      <xdr:nvSpPr>
        <xdr:cNvPr id="1" name="TextBox 1"/>
        <xdr:cNvSpPr txBox="1">
          <a:spLocks noChangeArrowheads="1"/>
        </xdr:cNvSpPr>
      </xdr:nvSpPr>
      <xdr:spPr>
        <a:xfrm>
          <a:off x="11591925" y="0"/>
          <a:ext cx="1457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平成20年3月31日現在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90" zoomScaleSheetLayoutView="9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125" style="415" customWidth="1"/>
    <col min="2" max="2" width="5.75390625" style="415" customWidth="1"/>
    <col min="3" max="3" width="5.75390625" style="412" customWidth="1"/>
    <col min="4" max="20" width="4.375" style="413" customWidth="1"/>
    <col min="21" max="21" width="4.375" style="414" customWidth="1"/>
    <col min="22" max="22" width="4.375" style="415" customWidth="1"/>
    <col min="23" max="16384" width="9.00390625" style="415" customWidth="1"/>
  </cols>
  <sheetData>
    <row r="1" spans="1:2" ht="21" customHeight="1">
      <c r="A1" s="411" t="s">
        <v>1404</v>
      </c>
      <c r="B1" s="411"/>
    </row>
    <row r="2" spans="1:22" ht="21" customHeight="1">
      <c r="A2" s="416"/>
      <c r="B2" s="416"/>
      <c r="V2" s="417" t="s">
        <v>1185</v>
      </c>
    </row>
    <row r="3" spans="1:22" ht="21" customHeight="1">
      <c r="A3" s="418" t="s">
        <v>1405</v>
      </c>
      <c r="B3" s="419" t="s">
        <v>1187</v>
      </c>
      <c r="C3" s="420"/>
      <c r="D3" s="421"/>
      <c r="E3" s="422"/>
      <c r="F3" s="422"/>
      <c r="G3" s="422"/>
      <c r="H3" s="423" t="s">
        <v>1406</v>
      </c>
      <c r="I3" s="423"/>
      <c r="J3" s="423"/>
      <c r="K3" s="423"/>
      <c r="L3" s="423"/>
      <c r="M3" s="422"/>
      <c r="N3" s="422"/>
      <c r="O3" s="422"/>
      <c r="P3" s="422"/>
      <c r="Q3" s="424"/>
      <c r="R3" s="424"/>
      <c r="S3" s="424"/>
      <c r="T3" s="424"/>
      <c r="U3" s="425"/>
      <c r="V3" s="426"/>
    </row>
    <row r="4" spans="1:22" ht="22.5">
      <c r="A4" s="427"/>
      <c r="B4" s="428"/>
      <c r="C4" s="429"/>
      <c r="D4" s="430" t="s">
        <v>1407</v>
      </c>
      <c r="E4" s="430" t="s">
        <v>1408</v>
      </c>
      <c r="F4" s="430" t="s">
        <v>1409</v>
      </c>
      <c r="G4" s="430" t="s">
        <v>1410</v>
      </c>
      <c r="H4" s="430" t="s">
        <v>1411</v>
      </c>
      <c r="I4" s="430" t="s">
        <v>1412</v>
      </c>
      <c r="J4" s="430" t="s">
        <v>1413</v>
      </c>
      <c r="K4" s="430" t="s">
        <v>1414</v>
      </c>
      <c r="L4" s="430" t="s">
        <v>1415</v>
      </c>
      <c r="M4" s="430" t="s">
        <v>1416</v>
      </c>
      <c r="N4" s="430" t="s">
        <v>1417</v>
      </c>
      <c r="O4" s="430" t="s">
        <v>1418</v>
      </c>
      <c r="P4" s="431" t="s">
        <v>1419</v>
      </c>
      <c r="Q4" s="431" t="s">
        <v>1420</v>
      </c>
      <c r="R4" s="431" t="s">
        <v>1421</v>
      </c>
      <c r="S4" s="431" t="s">
        <v>1422</v>
      </c>
      <c r="T4" s="431" t="s">
        <v>1423</v>
      </c>
      <c r="U4" s="432" t="s">
        <v>1424</v>
      </c>
      <c r="V4" s="433" t="s">
        <v>1425</v>
      </c>
    </row>
    <row r="5" spans="1:22" ht="21" customHeight="1">
      <c r="A5" s="434" t="s">
        <v>1192</v>
      </c>
      <c r="B5" s="435" t="s">
        <v>1193</v>
      </c>
      <c r="C5" s="436"/>
      <c r="D5" s="437"/>
      <c r="E5" s="437"/>
      <c r="F5" s="437" t="s">
        <v>1181</v>
      </c>
      <c r="G5" s="437"/>
      <c r="H5" s="437"/>
      <c r="I5" s="437"/>
      <c r="J5" s="437" t="s">
        <v>1182</v>
      </c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8"/>
      <c r="V5" s="439"/>
    </row>
    <row r="6" spans="1:22" ht="21" customHeight="1">
      <c r="A6" s="434" t="s">
        <v>1195</v>
      </c>
      <c r="B6" s="435" t="s">
        <v>1196</v>
      </c>
      <c r="C6" s="436"/>
      <c r="D6" s="437"/>
      <c r="E6" s="437" t="s">
        <v>1181</v>
      </c>
      <c r="F6" s="437"/>
      <c r="G6" s="437"/>
      <c r="H6" s="437"/>
      <c r="I6" s="437"/>
      <c r="J6" s="437" t="s">
        <v>1182</v>
      </c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8"/>
      <c r="V6" s="439"/>
    </row>
    <row r="7" spans="1:22" ht="21" customHeight="1">
      <c r="A7" s="434" t="s">
        <v>1199</v>
      </c>
      <c r="B7" s="435" t="s">
        <v>1200</v>
      </c>
      <c r="C7" s="436"/>
      <c r="D7" s="437"/>
      <c r="E7" s="437"/>
      <c r="F7" s="437" t="s">
        <v>1181</v>
      </c>
      <c r="G7" s="437"/>
      <c r="H7" s="437"/>
      <c r="I7" s="437"/>
      <c r="J7" s="437" t="s">
        <v>1182</v>
      </c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8"/>
      <c r="V7" s="439"/>
    </row>
    <row r="8" spans="1:22" ht="21" customHeight="1">
      <c r="A8" s="434" t="s">
        <v>1203</v>
      </c>
      <c r="B8" s="435" t="s">
        <v>1204</v>
      </c>
      <c r="C8" s="436"/>
      <c r="D8" s="437"/>
      <c r="E8" s="437"/>
      <c r="F8" s="437" t="s">
        <v>1181</v>
      </c>
      <c r="G8" s="437"/>
      <c r="H8" s="437"/>
      <c r="I8" s="437"/>
      <c r="J8" s="437" t="s">
        <v>1182</v>
      </c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8"/>
      <c r="V8" s="439"/>
    </row>
    <row r="9" spans="1:22" ht="21" customHeight="1">
      <c r="A9" s="434" t="s">
        <v>1206</v>
      </c>
      <c r="B9" s="435" t="s">
        <v>1207</v>
      </c>
      <c r="C9" s="436"/>
      <c r="D9" s="437" t="s">
        <v>1181</v>
      </c>
      <c r="E9" s="437"/>
      <c r="F9" s="437"/>
      <c r="G9" s="437" t="s">
        <v>1182</v>
      </c>
      <c r="H9" s="437"/>
      <c r="I9" s="437"/>
      <c r="J9" s="437" t="s">
        <v>1182</v>
      </c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8"/>
      <c r="V9" s="439"/>
    </row>
    <row r="10" spans="1:22" ht="21" customHeight="1">
      <c r="A10" s="434" t="s">
        <v>1209</v>
      </c>
      <c r="B10" s="435" t="s">
        <v>1210</v>
      </c>
      <c r="C10" s="436"/>
      <c r="D10" s="437" t="s">
        <v>1181</v>
      </c>
      <c r="E10" s="437"/>
      <c r="F10" s="437" t="s">
        <v>1182</v>
      </c>
      <c r="G10" s="437"/>
      <c r="H10" s="437" t="s">
        <v>1182</v>
      </c>
      <c r="I10" s="437"/>
      <c r="J10" s="437" t="s">
        <v>1182</v>
      </c>
      <c r="K10" s="437"/>
      <c r="L10" s="437"/>
      <c r="M10" s="437"/>
      <c r="N10" s="437"/>
      <c r="O10" s="437"/>
      <c r="P10" s="437"/>
      <c r="Q10" s="437" t="s">
        <v>1426</v>
      </c>
      <c r="R10" s="437"/>
      <c r="S10" s="437"/>
      <c r="T10" s="437"/>
      <c r="U10" s="438"/>
      <c r="V10" s="439"/>
    </row>
    <row r="11" spans="1:22" ht="21" customHeight="1">
      <c r="A11" s="440" t="s">
        <v>1211</v>
      </c>
      <c r="B11" s="435" t="s">
        <v>1212</v>
      </c>
      <c r="C11" s="436"/>
      <c r="D11" s="437"/>
      <c r="E11" s="437" t="s">
        <v>1181</v>
      </c>
      <c r="F11" s="437"/>
      <c r="G11" s="437"/>
      <c r="H11" s="437"/>
      <c r="I11" s="437" t="s">
        <v>1182</v>
      </c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8"/>
      <c r="V11" s="439"/>
    </row>
    <row r="12" spans="1:22" ht="21" customHeight="1">
      <c r="A12" s="440"/>
      <c r="B12" s="441" t="s">
        <v>1427</v>
      </c>
      <c r="C12" s="442"/>
      <c r="D12" s="443"/>
      <c r="E12" s="443" t="s">
        <v>1181</v>
      </c>
      <c r="F12" s="443"/>
      <c r="G12" s="443"/>
      <c r="H12" s="443"/>
      <c r="I12" s="443" t="s">
        <v>1182</v>
      </c>
      <c r="J12" s="443"/>
      <c r="K12" s="443"/>
      <c r="L12" s="443"/>
      <c r="M12" s="443"/>
      <c r="N12" s="443"/>
      <c r="O12" s="443" t="s">
        <v>1403</v>
      </c>
      <c r="P12" s="443"/>
      <c r="Q12" s="443"/>
      <c r="R12" s="443"/>
      <c r="S12" s="443"/>
      <c r="T12" s="443"/>
      <c r="U12" s="444"/>
      <c r="V12" s="445"/>
    </row>
    <row r="13" spans="1:22" ht="21" customHeight="1">
      <c r="A13" s="440"/>
      <c r="B13" s="446" t="s">
        <v>1428</v>
      </c>
      <c r="C13" s="447"/>
      <c r="D13" s="448"/>
      <c r="E13" s="448" t="s">
        <v>1181</v>
      </c>
      <c r="F13" s="448"/>
      <c r="G13" s="448"/>
      <c r="H13" s="448"/>
      <c r="I13" s="448" t="s">
        <v>1182</v>
      </c>
      <c r="J13" s="448"/>
      <c r="K13" s="448"/>
      <c r="L13" s="448"/>
      <c r="M13" s="448"/>
      <c r="N13" s="448" t="s">
        <v>1429</v>
      </c>
      <c r="O13" s="448"/>
      <c r="P13" s="448"/>
      <c r="Q13" s="448"/>
      <c r="R13" s="448"/>
      <c r="S13" s="448"/>
      <c r="T13" s="448"/>
      <c r="U13" s="449"/>
      <c r="V13" s="450"/>
    </row>
    <row r="14" spans="1:22" ht="21" customHeight="1">
      <c r="A14" s="440"/>
      <c r="B14" s="451" t="s">
        <v>1430</v>
      </c>
      <c r="C14" s="452"/>
      <c r="D14" s="453"/>
      <c r="E14" s="453" t="s">
        <v>1181</v>
      </c>
      <c r="F14" s="453"/>
      <c r="G14" s="453"/>
      <c r="H14" s="453"/>
      <c r="I14" s="453" t="s">
        <v>1182</v>
      </c>
      <c r="J14" s="453"/>
      <c r="K14" s="453"/>
      <c r="L14" s="453"/>
      <c r="M14" s="453"/>
      <c r="N14" s="453" t="s">
        <v>1403</v>
      </c>
      <c r="O14" s="453"/>
      <c r="P14" s="453" t="s">
        <v>1431</v>
      </c>
      <c r="Q14" s="453"/>
      <c r="R14" s="453"/>
      <c r="S14" s="453"/>
      <c r="T14" s="453"/>
      <c r="U14" s="454"/>
      <c r="V14" s="455"/>
    </row>
    <row r="15" spans="1:22" ht="21" customHeight="1">
      <c r="A15" s="440"/>
      <c r="B15" s="435" t="s">
        <v>1217</v>
      </c>
      <c r="C15" s="436"/>
      <c r="D15" s="437"/>
      <c r="E15" s="437" t="s">
        <v>1181</v>
      </c>
      <c r="F15" s="437"/>
      <c r="G15" s="437"/>
      <c r="H15" s="437"/>
      <c r="I15" s="437" t="s">
        <v>1182</v>
      </c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8"/>
      <c r="V15" s="439"/>
    </row>
    <row r="16" spans="1:22" ht="21" customHeight="1">
      <c r="A16" s="440" t="s">
        <v>1432</v>
      </c>
      <c r="B16" s="435" t="s">
        <v>1222</v>
      </c>
      <c r="C16" s="436"/>
      <c r="D16" s="437"/>
      <c r="E16" s="437"/>
      <c r="F16" s="437"/>
      <c r="G16" s="437" t="s">
        <v>1181</v>
      </c>
      <c r="H16" s="437"/>
      <c r="I16" s="437"/>
      <c r="J16" s="437" t="s">
        <v>1182</v>
      </c>
      <c r="K16" s="437"/>
      <c r="L16" s="437"/>
      <c r="M16" s="437"/>
      <c r="N16" s="437"/>
      <c r="O16" s="437"/>
      <c r="P16" s="437"/>
      <c r="Q16" s="437"/>
      <c r="R16" s="437" t="s">
        <v>1426</v>
      </c>
      <c r="S16" s="437"/>
      <c r="T16" s="437"/>
      <c r="U16" s="438"/>
      <c r="V16" s="439"/>
    </row>
    <row r="17" spans="1:22" ht="21" customHeight="1">
      <c r="A17" s="440"/>
      <c r="B17" s="435" t="s">
        <v>1224</v>
      </c>
      <c r="C17" s="436"/>
      <c r="D17" s="437"/>
      <c r="E17" s="437"/>
      <c r="F17" s="437"/>
      <c r="G17" s="437" t="s">
        <v>1181</v>
      </c>
      <c r="H17" s="437"/>
      <c r="I17" s="437"/>
      <c r="J17" s="437" t="s">
        <v>1182</v>
      </c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8"/>
      <c r="V17" s="439"/>
    </row>
    <row r="18" spans="1:22" ht="21" customHeight="1">
      <c r="A18" s="418" t="s">
        <v>1433</v>
      </c>
      <c r="B18" s="456" t="s">
        <v>1226</v>
      </c>
      <c r="C18" s="457"/>
      <c r="D18" s="437"/>
      <c r="E18" s="437" t="s">
        <v>1181</v>
      </c>
      <c r="F18" s="437"/>
      <c r="G18" s="437"/>
      <c r="H18" s="437"/>
      <c r="I18" s="437"/>
      <c r="J18" s="437"/>
      <c r="K18" s="437" t="s">
        <v>1182</v>
      </c>
      <c r="L18" s="437"/>
      <c r="M18" s="437"/>
      <c r="N18" s="437"/>
      <c r="O18" s="437"/>
      <c r="P18" s="437"/>
      <c r="Q18" s="437" t="s">
        <v>1426</v>
      </c>
      <c r="R18" s="437"/>
      <c r="S18" s="437"/>
      <c r="T18" s="437"/>
      <c r="U18" s="438"/>
      <c r="V18" s="439"/>
    </row>
    <row r="19" spans="1:22" ht="21" customHeight="1">
      <c r="A19" s="458"/>
      <c r="B19" s="435" t="s">
        <v>1227</v>
      </c>
      <c r="C19" s="436"/>
      <c r="D19" s="437" t="s">
        <v>1181</v>
      </c>
      <c r="E19" s="437" t="s">
        <v>1182</v>
      </c>
      <c r="F19" s="437"/>
      <c r="G19" s="437"/>
      <c r="H19" s="437"/>
      <c r="I19" s="437"/>
      <c r="J19" s="437"/>
      <c r="K19" s="437" t="s">
        <v>1182</v>
      </c>
      <c r="L19" s="437"/>
      <c r="M19" s="437"/>
      <c r="N19" s="437"/>
      <c r="O19" s="437"/>
      <c r="P19" s="437"/>
      <c r="Q19" s="437" t="s">
        <v>1426</v>
      </c>
      <c r="R19" s="437"/>
      <c r="S19" s="437"/>
      <c r="T19" s="437"/>
      <c r="U19" s="438"/>
      <c r="V19" s="439"/>
    </row>
    <row r="20" spans="1:22" ht="21" customHeight="1">
      <c r="A20" s="458"/>
      <c r="B20" s="435" t="s">
        <v>1228</v>
      </c>
      <c r="C20" s="436"/>
      <c r="D20" s="437"/>
      <c r="E20" s="437" t="s">
        <v>1181</v>
      </c>
      <c r="F20" s="437"/>
      <c r="G20" s="437"/>
      <c r="H20" s="437"/>
      <c r="I20" s="437"/>
      <c r="J20" s="437"/>
      <c r="K20" s="437" t="s">
        <v>1182</v>
      </c>
      <c r="L20" s="437"/>
      <c r="M20" s="437"/>
      <c r="N20" s="437"/>
      <c r="O20" s="437"/>
      <c r="P20" s="437"/>
      <c r="Q20" s="437"/>
      <c r="R20" s="437"/>
      <c r="S20" s="437"/>
      <c r="T20" s="437"/>
      <c r="U20" s="438"/>
      <c r="V20" s="439"/>
    </row>
    <row r="21" spans="1:22" ht="21" customHeight="1">
      <c r="A21" s="459"/>
      <c r="B21" s="460" t="s">
        <v>1230</v>
      </c>
      <c r="C21" s="461"/>
      <c r="D21" s="437"/>
      <c r="E21" s="437" t="s">
        <v>1181</v>
      </c>
      <c r="F21" s="437"/>
      <c r="G21" s="437"/>
      <c r="H21" s="437"/>
      <c r="I21" s="437"/>
      <c r="J21" s="437"/>
      <c r="K21" s="437" t="s">
        <v>1182</v>
      </c>
      <c r="L21" s="437"/>
      <c r="M21" s="437"/>
      <c r="N21" s="437"/>
      <c r="O21" s="437"/>
      <c r="P21" s="437"/>
      <c r="Q21" s="437"/>
      <c r="R21" s="437"/>
      <c r="S21" s="437"/>
      <c r="T21" s="437"/>
      <c r="U21" s="438"/>
      <c r="V21" s="439"/>
    </row>
    <row r="22" spans="1:22" ht="21" customHeight="1">
      <c r="A22" s="434" t="s">
        <v>1231</v>
      </c>
      <c r="B22" s="435" t="s">
        <v>1232</v>
      </c>
      <c r="C22" s="436"/>
      <c r="D22" s="437"/>
      <c r="E22" s="437"/>
      <c r="F22" s="437" t="s">
        <v>1181</v>
      </c>
      <c r="G22" s="437"/>
      <c r="H22" s="437"/>
      <c r="I22" s="437"/>
      <c r="J22" s="437" t="s">
        <v>1182</v>
      </c>
      <c r="K22" s="437"/>
      <c r="L22" s="437"/>
      <c r="M22" s="437"/>
      <c r="N22" s="437"/>
      <c r="O22" s="437"/>
      <c r="P22" s="437"/>
      <c r="Q22" s="437"/>
      <c r="R22" s="437" t="s">
        <v>1426</v>
      </c>
      <c r="S22" s="437"/>
      <c r="T22" s="437"/>
      <c r="U22" s="438"/>
      <c r="V22" s="439"/>
    </row>
    <row r="23" spans="1:22" ht="21" customHeight="1">
      <c r="A23" s="440" t="s">
        <v>1233</v>
      </c>
      <c r="B23" s="435" t="s">
        <v>1234</v>
      </c>
      <c r="C23" s="436"/>
      <c r="D23" s="437"/>
      <c r="E23" s="437"/>
      <c r="F23" s="437" t="s">
        <v>1181</v>
      </c>
      <c r="G23" s="437"/>
      <c r="H23" s="437"/>
      <c r="I23" s="437"/>
      <c r="J23" s="437" t="s">
        <v>1182</v>
      </c>
      <c r="K23" s="437"/>
      <c r="L23" s="437"/>
      <c r="M23" s="437" t="s">
        <v>1403</v>
      </c>
      <c r="N23" s="437"/>
      <c r="O23" s="437"/>
      <c r="P23" s="437"/>
      <c r="Q23" s="437"/>
      <c r="R23" s="437"/>
      <c r="S23" s="437"/>
      <c r="T23" s="437"/>
      <c r="U23" s="438"/>
      <c r="V23" s="439"/>
    </row>
    <row r="24" spans="1:22" ht="21" customHeight="1">
      <c r="A24" s="440"/>
      <c r="B24" s="435" t="s">
        <v>1235</v>
      </c>
      <c r="C24" s="436"/>
      <c r="D24" s="437"/>
      <c r="E24" s="437"/>
      <c r="F24" s="437" t="s">
        <v>1181</v>
      </c>
      <c r="G24" s="437"/>
      <c r="H24" s="437"/>
      <c r="I24" s="437"/>
      <c r="J24" s="437" t="s">
        <v>1182</v>
      </c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8"/>
      <c r="V24" s="439"/>
    </row>
    <row r="25" spans="1:22" ht="21" customHeight="1">
      <c r="A25" s="434" t="s">
        <v>1236</v>
      </c>
      <c r="B25" s="435" t="s">
        <v>1237</v>
      </c>
      <c r="C25" s="436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8"/>
      <c r="V25" s="439"/>
    </row>
    <row r="26" spans="1:22" ht="21" customHeight="1">
      <c r="A26" s="462" t="s">
        <v>1238</v>
      </c>
      <c r="B26" s="435" t="s">
        <v>1239</v>
      </c>
      <c r="C26" s="436"/>
      <c r="D26" s="437"/>
      <c r="E26" s="437"/>
      <c r="F26" s="437" t="s">
        <v>1181</v>
      </c>
      <c r="G26" s="437"/>
      <c r="H26" s="437"/>
      <c r="I26" s="437"/>
      <c r="J26" s="437" t="s">
        <v>1182</v>
      </c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8"/>
      <c r="V26" s="439"/>
    </row>
    <row r="27" spans="1:22" ht="21" customHeight="1">
      <c r="A27" s="462" t="s">
        <v>1240</v>
      </c>
      <c r="B27" s="435" t="s">
        <v>1241</v>
      </c>
      <c r="C27" s="436"/>
      <c r="D27" s="437"/>
      <c r="E27" s="437"/>
      <c r="F27" s="437" t="s">
        <v>1181</v>
      </c>
      <c r="G27" s="437"/>
      <c r="H27" s="437"/>
      <c r="I27" s="437"/>
      <c r="J27" s="437" t="s">
        <v>1182</v>
      </c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8"/>
      <c r="V27" s="439"/>
    </row>
    <row r="28" spans="1:22" ht="21" customHeight="1">
      <c r="A28" s="418" t="s">
        <v>1242</v>
      </c>
      <c r="B28" s="441" t="s">
        <v>1434</v>
      </c>
      <c r="C28" s="442"/>
      <c r="D28" s="443"/>
      <c r="E28" s="443"/>
      <c r="F28" s="443" t="s">
        <v>1181</v>
      </c>
      <c r="G28" s="443"/>
      <c r="H28" s="443"/>
      <c r="I28" s="443"/>
      <c r="J28" s="443" t="s">
        <v>1182</v>
      </c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63" t="s">
        <v>1429</v>
      </c>
      <c r="V28" s="445"/>
    </row>
    <row r="29" spans="1:22" ht="21" customHeight="1">
      <c r="A29" s="464"/>
      <c r="B29" s="446" t="s">
        <v>1435</v>
      </c>
      <c r="C29" s="447"/>
      <c r="D29" s="448"/>
      <c r="E29" s="448" t="s">
        <v>1181</v>
      </c>
      <c r="F29" s="448"/>
      <c r="G29" s="448"/>
      <c r="H29" s="448"/>
      <c r="I29" s="448" t="s">
        <v>1182</v>
      </c>
      <c r="J29" s="448"/>
      <c r="K29" s="448"/>
      <c r="L29" s="448"/>
      <c r="M29" s="448"/>
      <c r="N29" s="448"/>
      <c r="O29" s="448"/>
      <c r="P29" s="448" t="s">
        <v>1429</v>
      </c>
      <c r="Q29" s="448"/>
      <c r="R29" s="448"/>
      <c r="S29" s="448"/>
      <c r="T29" s="448"/>
      <c r="U29" s="449"/>
      <c r="V29" s="450"/>
    </row>
    <row r="30" spans="1:22" ht="21" customHeight="1">
      <c r="A30" s="427"/>
      <c r="B30" s="451" t="s">
        <v>1436</v>
      </c>
      <c r="C30" s="452"/>
      <c r="D30" s="453"/>
      <c r="E30" s="453" t="s">
        <v>1181</v>
      </c>
      <c r="F30" s="453"/>
      <c r="G30" s="453"/>
      <c r="H30" s="453"/>
      <c r="I30" s="453" t="s">
        <v>1182</v>
      </c>
      <c r="J30" s="453"/>
      <c r="K30" s="453"/>
      <c r="L30" s="453"/>
      <c r="M30" s="453"/>
      <c r="N30" s="453"/>
      <c r="O30" s="453" t="s">
        <v>1403</v>
      </c>
      <c r="P30" s="453"/>
      <c r="Q30" s="453"/>
      <c r="R30" s="453"/>
      <c r="S30" s="453"/>
      <c r="T30" s="453"/>
      <c r="U30" s="454"/>
      <c r="V30" s="455"/>
    </row>
    <row r="31" spans="1:22" ht="21" customHeight="1">
      <c r="A31" s="440" t="s">
        <v>1244</v>
      </c>
      <c r="B31" s="435" t="s">
        <v>1245</v>
      </c>
      <c r="C31" s="436"/>
      <c r="D31" s="437"/>
      <c r="E31" s="437"/>
      <c r="F31" s="437" t="s">
        <v>1181</v>
      </c>
      <c r="G31" s="437"/>
      <c r="H31" s="437"/>
      <c r="I31" s="437"/>
      <c r="J31" s="437"/>
      <c r="K31" s="437" t="s">
        <v>1182</v>
      </c>
      <c r="L31" s="437"/>
      <c r="M31" s="437"/>
      <c r="N31" s="437"/>
      <c r="O31" s="437" t="s">
        <v>1426</v>
      </c>
      <c r="P31" s="437"/>
      <c r="Q31" s="437"/>
      <c r="R31" s="437"/>
      <c r="S31" s="437"/>
      <c r="T31" s="437"/>
      <c r="U31" s="438"/>
      <c r="V31" s="439"/>
    </row>
    <row r="32" spans="1:22" ht="21" customHeight="1">
      <c r="A32" s="440"/>
      <c r="B32" s="435" t="s">
        <v>1246</v>
      </c>
      <c r="C32" s="436"/>
      <c r="D32" s="437"/>
      <c r="E32" s="437"/>
      <c r="F32" s="437" t="s">
        <v>1181</v>
      </c>
      <c r="G32" s="437"/>
      <c r="H32" s="437"/>
      <c r="I32" s="437"/>
      <c r="J32" s="437"/>
      <c r="K32" s="437" t="s">
        <v>1182</v>
      </c>
      <c r="L32" s="437" t="s">
        <v>1403</v>
      </c>
      <c r="M32" s="437"/>
      <c r="N32" s="437"/>
      <c r="O32" s="437"/>
      <c r="P32" s="437"/>
      <c r="Q32" s="437"/>
      <c r="R32" s="437"/>
      <c r="S32" s="437"/>
      <c r="T32" s="437"/>
      <c r="U32" s="438"/>
      <c r="V32" s="439"/>
    </row>
    <row r="33" spans="1:22" ht="21" customHeight="1">
      <c r="A33" s="440"/>
      <c r="B33" s="435" t="s">
        <v>1247</v>
      </c>
      <c r="C33" s="436"/>
      <c r="D33" s="437"/>
      <c r="E33" s="437"/>
      <c r="F33" s="437" t="s">
        <v>1181</v>
      </c>
      <c r="G33" s="437"/>
      <c r="H33" s="437"/>
      <c r="I33" s="437"/>
      <c r="J33" s="437"/>
      <c r="K33" s="437" t="s">
        <v>1182</v>
      </c>
      <c r="L33" s="437"/>
      <c r="M33" s="437"/>
      <c r="N33" s="437" t="s">
        <v>1403</v>
      </c>
      <c r="O33" s="437"/>
      <c r="P33" s="437"/>
      <c r="Q33" s="437"/>
      <c r="R33" s="437"/>
      <c r="S33" s="437"/>
      <c r="T33" s="437"/>
      <c r="U33" s="438"/>
      <c r="V33" s="439"/>
    </row>
    <row r="34" spans="1:22" ht="21" customHeight="1">
      <c r="A34" s="440"/>
      <c r="B34" s="435" t="s">
        <v>1248</v>
      </c>
      <c r="C34" s="436"/>
      <c r="D34" s="437"/>
      <c r="E34" s="437"/>
      <c r="F34" s="437" t="s">
        <v>1181</v>
      </c>
      <c r="G34" s="437"/>
      <c r="H34" s="437"/>
      <c r="I34" s="437"/>
      <c r="J34" s="437"/>
      <c r="K34" s="437" t="s">
        <v>1182</v>
      </c>
      <c r="L34" s="437"/>
      <c r="M34" s="437"/>
      <c r="N34" s="437"/>
      <c r="O34" s="437"/>
      <c r="P34" s="437"/>
      <c r="Q34" s="437"/>
      <c r="R34" s="437"/>
      <c r="S34" s="437"/>
      <c r="T34" s="437"/>
      <c r="U34" s="438"/>
      <c r="V34" s="439"/>
    </row>
    <row r="35" spans="1:22" ht="21" customHeight="1">
      <c r="A35" s="440" t="s">
        <v>1249</v>
      </c>
      <c r="B35" s="441" t="s">
        <v>1437</v>
      </c>
      <c r="C35" s="442"/>
      <c r="D35" s="465"/>
      <c r="E35" s="465"/>
      <c r="F35" s="465" t="s">
        <v>1181</v>
      </c>
      <c r="G35" s="465"/>
      <c r="H35" s="465"/>
      <c r="I35" s="465"/>
      <c r="J35" s="465" t="s">
        <v>1182</v>
      </c>
      <c r="K35" s="465"/>
      <c r="L35" s="465"/>
      <c r="M35" s="465"/>
      <c r="N35" s="465" t="s">
        <v>1403</v>
      </c>
      <c r="O35" s="465"/>
      <c r="P35" s="465"/>
      <c r="Q35" s="465"/>
      <c r="R35" s="465"/>
      <c r="S35" s="465"/>
      <c r="T35" s="465"/>
      <c r="U35" s="466"/>
      <c r="V35" s="467"/>
    </row>
    <row r="36" spans="1:22" ht="21" customHeight="1">
      <c r="A36" s="440"/>
      <c r="B36" s="468" t="s">
        <v>1438</v>
      </c>
      <c r="C36" s="469"/>
      <c r="D36" s="453"/>
      <c r="E36" s="453"/>
      <c r="F36" s="453" t="s">
        <v>1181</v>
      </c>
      <c r="G36" s="453"/>
      <c r="H36" s="453"/>
      <c r="I36" s="453"/>
      <c r="J36" s="453" t="s">
        <v>1182</v>
      </c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4"/>
      <c r="V36" s="455"/>
    </row>
    <row r="37" spans="1:22" ht="21" customHeight="1">
      <c r="A37" s="440" t="s">
        <v>1251</v>
      </c>
      <c r="B37" s="435" t="s">
        <v>1252</v>
      </c>
      <c r="C37" s="436"/>
      <c r="D37" s="437"/>
      <c r="E37" s="437"/>
      <c r="F37" s="437" t="s">
        <v>1181</v>
      </c>
      <c r="G37" s="437"/>
      <c r="H37" s="437"/>
      <c r="I37" s="437" t="s">
        <v>1182</v>
      </c>
      <c r="J37" s="437"/>
      <c r="K37" s="437"/>
      <c r="L37" s="437"/>
      <c r="M37" s="437"/>
      <c r="N37" s="437"/>
      <c r="O37" s="437"/>
      <c r="P37" s="437" t="s">
        <v>1439</v>
      </c>
      <c r="Q37" s="437"/>
      <c r="R37" s="437"/>
      <c r="S37" s="437"/>
      <c r="T37" s="437"/>
      <c r="U37" s="438"/>
      <c r="V37" s="439"/>
    </row>
    <row r="38" spans="1:22" ht="21" customHeight="1">
      <c r="A38" s="440"/>
      <c r="B38" s="470" t="s">
        <v>1440</v>
      </c>
      <c r="C38" s="471"/>
      <c r="D38" s="437"/>
      <c r="E38" s="437"/>
      <c r="F38" s="437" t="s">
        <v>1181</v>
      </c>
      <c r="G38" s="437"/>
      <c r="H38" s="437"/>
      <c r="I38" s="437" t="s">
        <v>1182</v>
      </c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8"/>
      <c r="V38" s="439"/>
    </row>
    <row r="39" spans="1:22" ht="21" customHeight="1">
      <c r="A39" s="440" t="s">
        <v>1257</v>
      </c>
      <c r="B39" s="470" t="s">
        <v>1441</v>
      </c>
      <c r="C39" s="471"/>
      <c r="D39" s="437"/>
      <c r="E39" s="437"/>
      <c r="F39" s="437" t="s">
        <v>1181</v>
      </c>
      <c r="G39" s="437"/>
      <c r="H39" s="437"/>
      <c r="I39" s="437"/>
      <c r="J39" s="437" t="s">
        <v>1182</v>
      </c>
      <c r="K39" s="437"/>
      <c r="L39" s="437"/>
      <c r="M39" s="437"/>
      <c r="N39" s="437" t="s">
        <v>1403</v>
      </c>
      <c r="O39" s="437"/>
      <c r="P39" s="437"/>
      <c r="Q39" s="437"/>
      <c r="R39" s="437"/>
      <c r="S39" s="437"/>
      <c r="T39" s="437"/>
      <c r="U39" s="438"/>
      <c r="V39" s="439"/>
    </row>
    <row r="40" spans="1:22" ht="21" customHeight="1">
      <c r="A40" s="440"/>
      <c r="B40" s="470" t="s">
        <v>1442</v>
      </c>
      <c r="C40" s="471"/>
      <c r="D40" s="437"/>
      <c r="E40" s="437"/>
      <c r="F40" s="443" t="s">
        <v>1181</v>
      </c>
      <c r="G40" s="437"/>
      <c r="H40" s="437"/>
      <c r="I40" s="437"/>
      <c r="J40" s="443" t="s">
        <v>1182</v>
      </c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8"/>
      <c r="V40" s="439"/>
    </row>
    <row r="41" spans="1:22" ht="21" customHeight="1">
      <c r="A41" s="440" t="s">
        <v>1259</v>
      </c>
      <c r="B41" s="441" t="s">
        <v>1443</v>
      </c>
      <c r="C41" s="442"/>
      <c r="D41" s="443"/>
      <c r="E41" s="443"/>
      <c r="F41" s="443"/>
      <c r="G41" s="443" t="s">
        <v>1181</v>
      </c>
      <c r="H41" s="443"/>
      <c r="I41" s="443"/>
      <c r="J41" s="443" t="s">
        <v>1182</v>
      </c>
      <c r="K41" s="443"/>
      <c r="L41" s="443"/>
      <c r="M41" s="443"/>
      <c r="N41" s="443"/>
      <c r="O41" s="443" t="s">
        <v>1429</v>
      </c>
      <c r="P41" s="443"/>
      <c r="Q41" s="443" t="s">
        <v>1431</v>
      </c>
      <c r="R41" s="443"/>
      <c r="S41" s="443"/>
      <c r="T41" s="443"/>
      <c r="U41" s="444"/>
      <c r="V41" s="445"/>
    </row>
    <row r="42" spans="1:22" ht="21" customHeight="1">
      <c r="A42" s="440"/>
      <c r="B42" s="446" t="s">
        <v>1444</v>
      </c>
      <c r="C42" s="447"/>
      <c r="D42" s="448"/>
      <c r="E42" s="448"/>
      <c r="F42" s="448"/>
      <c r="G42" s="448" t="s">
        <v>1181</v>
      </c>
      <c r="H42" s="448"/>
      <c r="I42" s="448"/>
      <c r="J42" s="448" t="s">
        <v>1182</v>
      </c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9"/>
      <c r="V42" s="450"/>
    </row>
    <row r="43" spans="1:22" ht="21" customHeight="1">
      <c r="A43" s="440"/>
      <c r="B43" s="451" t="s">
        <v>1445</v>
      </c>
      <c r="C43" s="452"/>
      <c r="D43" s="453"/>
      <c r="E43" s="453"/>
      <c r="F43" s="453"/>
      <c r="G43" s="453" t="s">
        <v>1181</v>
      </c>
      <c r="H43" s="453"/>
      <c r="I43" s="453"/>
      <c r="J43" s="453" t="s">
        <v>1182</v>
      </c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4"/>
      <c r="V43" s="472"/>
    </row>
    <row r="44" spans="1:22" ht="21" customHeight="1">
      <c r="A44" s="440"/>
      <c r="B44" s="473" t="s">
        <v>1446</v>
      </c>
      <c r="C44" s="474"/>
      <c r="D44" s="465"/>
      <c r="E44" s="465"/>
      <c r="F44" s="465"/>
      <c r="G44" s="465" t="s">
        <v>1181</v>
      </c>
      <c r="H44" s="465"/>
      <c r="I44" s="465"/>
      <c r="J44" s="465" t="s">
        <v>1182</v>
      </c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6"/>
      <c r="V44" s="467"/>
    </row>
    <row r="45" spans="1:22" ht="21" customHeight="1">
      <c r="A45" s="440"/>
      <c r="B45" s="451" t="s">
        <v>1447</v>
      </c>
      <c r="C45" s="452"/>
      <c r="D45" s="453"/>
      <c r="E45" s="453"/>
      <c r="F45" s="453"/>
      <c r="G45" s="453" t="s">
        <v>1181</v>
      </c>
      <c r="H45" s="453"/>
      <c r="I45" s="453"/>
      <c r="J45" s="453" t="s">
        <v>1182</v>
      </c>
      <c r="K45" s="453"/>
      <c r="L45" s="453"/>
      <c r="M45" s="453"/>
      <c r="N45" s="453" t="s">
        <v>1403</v>
      </c>
      <c r="O45" s="453"/>
      <c r="P45" s="453"/>
      <c r="Q45" s="453"/>
      <c r="R45" s="453"/>
      <c r="S45" s="453"/>
      <c r="T45" s="453"/>
      <c r="U45" s="454"/>
      <c r="V45" s="455"/>
    </row>
    <row r="46" spans="1:22" ht="21" customHeight="1">
      <c r="A46" s="440" t="s">
        <v>1262</v>
      </c>
      <c r="B46" s="470" t="s">
        <v>1448</v>
      </c>
      <c r="C46" s="471"/>
      <c r="D46" s="437"/>
      <c r="E46" s="437"/>
      <c r="F46" s="437" t="s">
        <v>1181</v>
      </c>
      <c r="G46" s="437"/>
      <c r="H46" s="437"/>
      <c r="I46" s="437"/>
      <c r="J46" s="437" t="s">
        <v>1182</v>
      </c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8"/>
      <c r="V46" s="439"/>
    </row>
    <row r="47" spans="1:22" ht="21" customHeight="1">
      <c r="A47" s="440"/>
      <c r="B47" s="435" t="s">
        <v>1449</v>
      </c>
      <c r="C47" s="436"/>
      <c r="D47" s="437"/>
      <c r="E47" s="437"/>
      <c r="F47" s="437" t="s">
        <v>1181</v>
      </c>
      <c r="G47" s="437"/>
      <c r="H47" s="437"/>
      <c r="I47" s="437"/>
      <c r="J47" s="437" t="s">
        <v>1182</v>
      </c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8"/>
      <c r="V47" s="439"/>
    </row>
    <row r="48" spans="1:22" ht="21" customHeight="1">
      <c r="A48" s="440"/>
      <c r="B48" s="470" t="s">
        <v>1450</v>
      </c>
      <c r="C48" s="471"/>
      <c r="D48" s="437"/>
      <c r="E48" s="437"/>
      <c r="F48" s="437" t="s">
        <v>1181</v>
      </c>
      <c r="G48" s="437"/>
      <c r="H48" s="437"/>
      <c r="I48" s="437"/>
      <c r="J48" s="437" t="s">
        <v>1182</v>
      </c>
      <c r="K48" s="437"/>
      <c r="L48" s="437"/>
      <c r="M48" s="437"/>
      <c r="N48" s="437"/>
      <c r="O48" s="437"/>
      <c r="P48" s="437"/>
      <c r="Q48" s="437" t="s">
        <v>1429</v>
      </c>
      <c r="R48" s="437"/>
      <c r="S48" s="437"/>
      <c r="T48" s="437"/>
      <c r="U48" s="438"/>
      <c r="V48" s="439"/>
    </row>
    <row r="49" spans="1:22" ht="21" customHeight="1">
      <c r="A49" s="462" t="s">
        <v>1263</v>
      </c>
      <c r="B49" s="470" t="s">
        <v>1451</v>
      </c>
      <c r="C49" s="471"/>
      <c r="D49" s="437"/>
      <c r="E49" s="437" t="s">
        <v>1181</v>
      </c>
      <c r="F49" s="437"/>
      <c r="G49" s="437"/>
      <c r="H49" s="437"/>
      <c r="I49" s="437"/>
      <c r="J49" s="437" t="s">
        <v>1182</v>
      </c>
      <c r="K49" s="437"/>
      <c r="L49" s="437"/>
      <c r="M49" s="437"/>
      <c r="N49" s="437"/>
      <c r="O49" s="437"/>
      <c r="P49" s="437"/>
      <c r="Q49" s="437"/>
      <c r="R49" s="437"/>
      <c r="S49" s="437"/>
      <c r="U49" s="437" t="s">
        <v>1426</v>
      </c>
      <c r="V49" s="472"/>
    </row>
    <row r="50" spans="1:22" ht="21" customHeight="1">
      <c r="A50" s="475" t="s">
        <v>1452</v>
      </c>
      <c r="B50" s="473" t="s">
        <v>1453</v>
      </c>
      <c r="C50" s="474"/>
      <c r="D50" s="465" t="s">
        <v>1181</v>
      </c>
      <c r="E50" s="465"/>
      <c r="F50" s="465"/>
      <c r="G50" s="465" t="s">
        <v>1182</v>
      </c>
      <c r="H50" s="465"/>
      <c r="I50" s="465"/>
      <c r="J50" s="465" t="s">
        <v>1182</v>
      </c>
      <c r="K50" s="465"/>
      <c r="L50" s="465"/>
      <c r="M50" s="465"/>
      <c r="N50" s="465" t="s">
        <v>1403</v>
      </c>
      <c r="O50" s="465"/>
      <c r="P50" s="465"/>
      <c r="Q50" s="465"/>
      <c r="R50" s="465"/>
      <c r="S50" s="465"/>
      <c r="T50" s="465"/>
      <c r="U50" s="476"/>
      <c r="V50" s="477" t="s">
        <v>1431</v>
      </c>
    </row>
    <row r="51" spans="1:22" ht="21" customHeight="1">
      <c r="A51" s="478"/>
      <c r="B51" s="446" t="s">
        <v>1454</v>
      </c>
      <c r="C51" s="447"/>
      <c r="D51" s="448"/>
      <c r="E51" s="448"/>
      <c r="F51" s="448"/>
      <c r="G51" s="448" t="s">
        <v>1181</v>
      </c>
      <c r="H51" s="448"/>
      <c r="I51" s="448"/>
      <c r="J51" s="448" t="s">
        <v>1182</v>
      </c>
      <c r="K51" s="448"/>
      <c r="L51" s="448"/>
      <c r="M51" s="448"/>
      <c r="N51" s="448"/>
      <c r="O51" s="448" t="s">
        <v>1429</v>
      </c>
      <c r="P51" s="448"/>
      <c r="Q51" s="448"/>
      <c r="R51" s="448"/>
      <c r="S51" s="448"/>
      <c r="T51" s="448"/>
      <c r="U51" s="479"/>
      <c r="V51" s="480"/>
    </row>
    <row r="52" spans="1:22" ht="21" customHeight="1">
      <c r="A52" s="478"/>
      <c r="B52" s="446" t="s">
        <v>1455</v>
      </c>
      <c r="C52" s="447"/>
      <c r="D52" s="448"/>
      <c r="E52" s="448"/>
      <c r="F52" s="448"/>
      <c r="G52" s="448" t="s">
        <v>1181</v>
      </c>
      <c r="H52" s="448"/>
      <c r="I52" s="448"/>
      <c r="J52" s="448" t="s">
        <v>1182</v>
      </c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79"/>
      <c r="V52" s="480"/>
    </row>
    <row r="53" spans="1:22" ht="21" customHeight="1">
      <c r="A53" s="478"/>
      <c r="B53" s="446" t="s">
        <v>1456</v>
      </c>
      <c r="C53" s="447"/>
      <c r="D53" s="448"/>
      <c r="E53" s="448"/>
      <c r="F53" s="448"/>
      <c r="G53" s="448" t="s">
        <v>1181</v>
      </c>
      <c r="H53" s="448"/>
      <c r="I53" s="448"/>
      <c r="J53" s="448" t="s">
        <v>1431</v>
      </c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79"/>
      <c r="V53" s="480"/>
    </row>
    <row r="54" spans="1:22" ht="21" customHeight="1">
      <c r="A54" s="478"/>
      <c r="B54" s="446" t="s">
        <v>1457</v>
      </c>
      <c r="C54" s="447"/>
      <c r="D54" s="448"/>
      <c r="E54" s="448"/>
      <c r="F54" s="448" t="s">
        <v>1181</v>
      </c>
      <c r="G54" s="448"/>
      <c r="H54" s="448"/>
      <c r="I54" s="448" t="s">
        <v>1182</v>
      </c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79"/>
      <c r="V54" s="480"/>
    </row>
    <row r="55" spans="1:22" ht="21" customHeight="1">
      <c r="A55" s="478"/>
      <c r="B55" s="446" t="s">
        <v>1458</v>
      </c>
      <c r="C55" s="447"/>
      <c r="D55" s="448"/>
      <c r="E55" s="448"/>
      <c r="F55" s="448" t="s">
        <v>1181</v>
      </c>
      <c r="G55" s="448"/>
      <c r="H55" s="448"/>
      <c r="I55" s="448" t="s">
        <v>1182</v>
      </c>
      <c r="J55" s="448"/>
      <c r="K55" s="448"/>
      <c r="L55" s="448"/>
      <c r="M55" s="448"/>
      <c r="N55" s="448" t="s">
        <v>1403</v>
      </c>
      <c r="O55" s="448"/>
      <c r="P55" s="448"/>
      <c r="Q55" s="448"/>
      <c r="R55" s="448"/>
      <c r="S55" s="448"/>
      <c r="T55" s="448"/>
      <c r="U55" s="479"/>
      <c r="V55" s="480"/>
    </row>
    <row r="56" spans="1:22" ht="21" customHeight="1">
      <c r="A56" s="478"/>
      <c r="B56" s="446" t="s">
        <v>1459</v>
      </c>
      <c r="C56" s="447"/>
      <c r="D56" s="448"/>
      <c r="E56" s="448"/>
      <c r="F56" s="448"/>
      <c r="G56" s="448"/>
      <c r="H56" s="448"/>
      <c r="I56" s="448"/>
      <c r="J56" s="448"/>
      <c r="K56" s="448" t="s">
        <v>1181</v>
      </c>
      <c r="L56" s="448"/>
      <c r="M56" s="448"/>
      <c r="N56" s="448"/>
      <c r="O56" s="448"/>
      <c r="P56" s="448"/>
      <c r="Q56" s="448"/>
      <c r="R56" s="448"/>
      <c r="S56" s="448"/>
      <c r="T56" s="448"/>
      <c r="U56" s="479"/>
      <c r="V56" s="480"/>
    </row>
    <row r="57" spans="1:22" ht="21" customHeight="1">
      <c r="A57" s="481"/>
      <c r="B57" s="468" t="s">
        <v>1460</v>
      </c>
      <c r="C57" s="469"/>
      <c r="D57" s="453"/>
      <c r="E57" s="453"/>
      <c r="F57" s="453" t="s">
        <v>1181</v>
      </c>
      <c r="G57" s="453"/>
      <c r="H57" s="453"/>
      <c r="I57" s="453"/>
      <c r="J57" s="453" t="s">
        <v>1182</v>
      </c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82"/>
      <c r="V57" s="483"/>
    </row>
    <row r="58" spans="1:22" ht="21" customHeight="1">
      <c r="A58" s="440" t="s">
        <v>1461</v>
      </c>
      <c r="B58" s="435" t="s">
        <v>1272</v>
      </c>
      <c r="C58" s="436"/>
      <c r="D58" s="437"/>
      <c r="E58" s="437"/>
      <c r="F58" s="437" t="s">
        <v>1181</v>
      </c>
      <c r="G58" s="437"/>
      <c r="H58" s="437"/>
      <c r="I58" s="437" t="s">
        <v>1182</v>
      </c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8"/>
      <c r="V58" s="439"/>
    </row>
    <row r="59" spans="1:22" ht="21" customHeight="1">
      <c r="A59" s="440"/>
      <c r="B59" s="435" t="s">
        <v>1273</v>
      </c>
      <c r="C59" s="436"/>
      <c r="D59" s="437"/>
      <c r="E59" s="437"/>
      <c r="F59" s="437" t="s">
        <v>1181</v>
      </c>
      <c r="G59" s="437"/>
      <c r="H59" s="437"/>
      <c r="I59" s="437" t="s">
        <v>1182</v>
      </c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8"/>
      <c r="V59" s="439"/>
    </row>
    <row r="60" spans="1:22" ht="12" customHeight="1">
      <c r="A60" s="475" t="s">
        <v>1462</v>
      </c>
      <c r="B60" s="484">
        <f>C60-C73</f>
        <v>38</v>
      </c>
      <c r="C60" s="485">
        <f>COUNTA(B5:C59)</f>
        <v>55</v>
      </c>
      <c r="D60" s="443">
        <f aca="true" t="shared" si="0" ref="D60:V60">COUNTIF(D5:D59,"○")+COUNTIF(D5:D59,"◎")</f>
        <v>4</v>
      </c>
      <c r="E60" s="443">
        <f t="shared" si="0"/>
        <v>12</v>
      </c>
      <c r="F60" s="443">
        <f t="shared" si="0"/>
        <v>27</v>
      </c>
      <c r="G60" s="486">
        <f t="shared" si="0"/>
        <v>10</v>
      </c>
      <c r="H60" s="443">
        <f t="shared" si="0"/>
        <v>0</v>
      </c>
      <c r="I60" s="443">
        <f t="shared" si="0"/>
        <v>0</v>
      </c>
      <c r="J60" s="443">
        <f t="shared" si="0"/>
        <v>0</v>
      </c>
      <c r="K60" s="443">
        <f t="shared" si="0"/>
        <v>1</v>
      </c>
      <c r="L60" s="443">
        <f t="shared" si="0"/>
        <v>1</v>
      </c>
      <c r="M60" s="443">
        <f t="shared" si="0"/>
        <v>1</v>
      </c>
      <c r="N60" s="443">
        <f t="shared" si="0"/>
        <v>8</v>
      </c>
      <c r="O60" s="443">
        <f t="shared" si="0"/>
        <v>5</v>
      </c>
      <c r="P60" s="443">
        <f t="shared" si="0"/>
        <v>2</v>
      </c>
      <c r="Q60" s="443">
        <f t="shared" si="0"/>
        <v>4</v>
      </c>
      <c r="R60" s="443">
        <f t="shared" si="0"/>
        <v>2</v>
      </c>
      <c r="S60" s="443">
        <f t="shared" si="0"/>
        <v>0</v>
      </c>
      <c r="T60" s="443">
        <f t="shared" si="0"/>
        <v>0</v>
      </c>
      <c r="U60" s="444">
        <f t="shared" si="0"/>
        <v>2</v>
      </c>
      <c r="V60" s="444">
        <f t="shared" si="0"/>
        <v>0</v>
      </c>
    </row>
    <row r="61" spans="1:22" s="412" customFormat="1" ht="12" customHeight="1">
      <c r="A61" s="481"/>
      <c r="B61" s="460" t="s">
        <v>1463</v>
      </c>
      <c r="C61" s="461"/>
      <c r="D61" s="487"/>
      <c r="E61" s="488">
        <f aca="true" t="shared" si="1" ref="E61:V61">COUNTIF(E5:E59,"△")</f>
        <v>1</v>
      </c>
      <c r="F61" s="488">
        <f t="shared" si="1"/>
        <v>1</v>
      </c>
      <c r="G61" s="488">
        <f t="shared" si="1"/>
        <v>2</v>
      </c>
      <c r="H61" s="488">
        <f t="shared" si="1"/>
        <v>1</v>
      </c>
      <c r="I61" s="488">
        <f t="shared" si="1"/>
        <v>13</v>
      </c>
      <c r="J61" s="488">
        <f t="shared" si="1"/>
        <v>32</v>
      </c>
      <c r="K61" s="488">
        <f t="shared" si="1"/>
        <v>8</v>
      </c>
      <c r="L61" s="488">
        <f t="shared" si="1"/>
        <v>0</v>
      </c>
      <c r="M61" s="488">
        <f t="shared" si="1"/>
        <v>0</v>
      </c>
      <c r="N61" s="488">
        <f t="shared" si="1"/>
        <v>0</v>
      </c>
      <c r="O61" s="488">
        <f t="shared" si="1"/>
        <v>0</v>
      </c>
      <c r="P61" s="488">
        <f t="shared" si="1"/>
        <v>1</v>
      </c>
      <c r="Q61" s="488">
        <f t="shared" si="1"/>
        <v>1</v>
      </c>
      <c r="R61" s="488">
        <f t="shared" si="1"/>
        <v>0</v>
      </c>
      <c r="S61" s="488">
        <f t="shared" si="1"/>
        <v>0</v>
      </c>
      <c r="T61" s="488">
        <f t="shared" si="1"/>
        <v>0</v>
      </c>
      <c r="U61" s="488">
        <f t="shared" si="1"/>
        <v>0</v>
      </c>
      <c r="V61" s="488">
        <f t="shared" si="1"/>
        <v>1</v>
      </c>
    </row>
    <row r="62" spans="1:21" s="491" customFormat="1" ht="21" customHeight="1">
      <c r="A62" s="489" t="s">
        <v>1464</v>
      </c>
      <c r="B62" s="489"/>
      <c r="C62" s="490"/>
      <c r="D62" s="490"/>
      <c r="E62" s="490"/>
      <c r="F62" s="490"/>
      <c r="G62" s="490"/>
      <c r="H62" s="490"/>
      <c r="I62" s="490"/>
      <c r="R62" s="413"/>
      <c r="S62" s="413"/>
      <c r="T62" s="413"/>
      <c r="U62" s="414"/>
    </row>
    <row r="63" spans="1:21" s="491" customFormat="1" ht="21" customHeight="1">
      <c r="A63" s="492"/>
      <c r="B63" s="492"/>
      <c r="C63" s="492"/>
      <c r="D63" s="492"/>
      <c r="E63" s="492"/>
      <c r="F63" s="492"/>
      <c r="G63" s="492"/>
      <c r="H63" s="492"/>
      <c r="I63" s="492"/>
      <c r="R63" s="413"/>
      <c r="S63" s="413"/>
      <c r="T63" s="413"/>
      <c r="U63" s="414"/>
    </row>
    <row r="64" spans="1:21" s="491" customFormat="1" ht="21" customHeight="1">
      <c r="A64" s="492"/>
      <c r="B64" s="492"/>
      <c r="C64" s="492"/>
      <c r="D64" s="492"/>
      <c r="E64" s="492"/>
      <c r="F64" s="492"/>
      <c r="G64" s="492"/>
      <c r="H64" s="492"/>
      <c r="I64" s="492"/>
      <c r="R64" s="413"/>
      <c r="S64" s="413"/>
      <c r="T64" s="413"/>
      <c r="U64" s="414"/>
    </row>
    <row r="65" spans="1:21" s="491" customFormat="1" ht="21" customHeight="1">
      <c r="A65" s="491" t="s">
        <v>1214</v>
      </c>
      <c r="B65" s="491">
        <f>COUNTA(B12:C14)</f>
        <v>3</v>
      </c>
      <c r="R65" s="413"/>
      <c r="S65" s="413"/>
      <c r="T65" s="413"/>
      <c r="U65" s="414"/>
    </row>
    <row r="66" spans="1:21" s="412" customFormat="1" ht="21" customHeight="1">
      <c r="A66" s="412" t="s">
        <v>1465</v>
      </c>
      <c r="B66" s="412">
        <f>COUNTA(B28:C30)</f>
        <v>3</v>
      </c>
      <c r="R66" s="413"/>
      <c r="S66" s="413"/>
      <c r="T66" s="413"/>
      <c r="U66" s="414"/>
    </row>
    <row r="67" spans="1:21" s="412" customFormat="1" ht="21" customHeight="1">
      <c r="A67" s="412" t="s">
        <v>1250</v>
      </c>
      <c r="B67" s="412">
        <f>COUNTA(B35:C36)</f>
        <v>2</v>
      </c>
      <c r="R67" s="413"/>
      <c r="S67" s="413"/>
      <c r="T67" s="413"/>
      <c r="U67" s="414"/>
    </row>
    <row r="68" spans="1:21" s="412" customFormat="1" ht="21" customHeight="1">
      <c r="A68" s="412" t="s">
        <v>1256</v>
      </c>
      <c r="B68" s="412">
        <f>COUNTA(B38:C39)</f>
        <v>2</v>
      </c>
      <c r="R68" s="413"/>
      <c r="S68" s="413"/>
      <c r="T68" s="413"/>
      <c r="U68" s="414"/>
    </row>
    <row r="69" spans="1:2" ht="21" customHeight="1">
      <c r="A69" s="415" t="s">
        <v>1260</v>
      </c>
      <c r="B69" s="415">
        <f>COUNTA(B41:C43)</f>
        <v>3</v>
      </c>
    </row>
    <row r="70" spans="1:2" ht="21" customHeight="1">
      <c r="A70" s="415" t="s">
        <v>1466</v>
      </c>
      <c r="B70" s="415">
        <f>COUNTA(B44:C45)</f>
        <v>2</v>
      </c>
    </row>
    <row r="71" spans="1:2" ht="21" customHeight="1">
      <c r="A71" s="415" t="s">
        <v>1467</v>
      </c>
      <c r="B71" s="415">
        <f>COUNTA(B46,B48)</f>
        <v>2</v>
      </c>
    </row>
    <row r="72" spans="1:2" ht="21" customHeight="1">
      <c r="A72" s="415" t="s">
        <v>1267</v>
      </c>
      <c r="B72" s="415">
        <f>COUNTA(B50:C57)</f>
        <v>8</v>
      </c>
    </row>
    <row r="73" spans="1:3" ht="21" customHeight="1">
      <c r="A73" s="415">
        <f>COUNTA(A65:A72)</f>
        <v>8</v>
      </c>
      <c r="B73" s="415">
        <f>SUM(B65:B72)</f>
        <v>25</v>
      </c>
      <c r="C73" s="412">
        <f>B73-A73</f>
        <v>17</v>
      </c>
    </row>
    <row r="74" ht="21" customHeight="1"/>
  </sheetData>
  <mergeCells count="75">
    <mergeCell ref="V50:V57"/>
    <mergeCell ref="H3:L3"/>
    <mergeCell ref="A62:I64"/>
    <mergeCell ref="A3:A4"/>
    <mergeCell ref="A23:A24"/>
    <mergeCell ref="A16:A17"/>
    <mergeCell ref="A41:A45"/>
    <mergeCell ref="A39:A40"/>
    <mergeCell ref="B20:C20"/>
    <mergeCell ref="B21:C21"/>
    <mergeCell ref="A58:A59"/>
    <mergeCell ref="A46:A48"/>
    <mergeCell ref="B12:C12"/>
    <mergeCell ref="B13:C13"/>
    <mergeCell ref="B14:C14"/>
    <mergeCell ref="B15:C15"/>
    <mergeCell ref="B16:C16"/>
    <mergeCell ref="B17:C17"/>
    <mergeCell ref="B18:C18"/>
    <mergeCell ref="B19:C19"/>
    <mergeCell ref="A11:A15"/>
    <mergeCell ref="A37:A38"/>
    <mergeCell ref="A18:A21"/>
    <mergeCell ref="A35:A36"/>
    <mergeCell ref="A31:A34"/>
    <mergeCell ref="A28:A30"/>
    <mergeCell ref="A50:A57"/>
    <mergeCell ref="A60:A61"/>
    <mergeCell ref="B3:C4"/>
    <mergeCell ref="B5:C5"/>
    <mergeCell ref="B6:C6"/>
    <mergeCell ref="B7:C7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0:C50"/>
    <mergeCell ref="B51:C51"/>
    <mergeCell ref="B52:C52"/>
    <mergeCell ref="B46:C46"/>
    <mergeCell ref="B47:C47"/>
    <mergeCell ref="B48:C48"/>
    <mergeCell ref="B49:C49"/>
    <mergeCell ref="B53:C53"/>
    <mergeCell ref="B54:C54"/>
    <mergeCell ref="B55:C55"/>
    <mergeCell ref="B56:C56"/>
    <mergeCell ref="B61:C61"/>
    <mergeCell ref="B57:C57"/>
    <mergeCell ref="B58:C58"/>
    <mergeCell ref="B59:C59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36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6"/>
  <sheetViews>
    <sheetView view="pageBreakPreview" zoomScaleSheetLayoutView="100" workbookViewId="0" topLeftCell="A1">
      <selection activeCell="A1" sqref="A1"/>
    </sheetView>
  </sheetViews>
  <sheetFormatPr defaultColWidth="9.00390625" defaultRowHeight="30" customHeight="1"/>
  <cols>
    <col min="1" max="1" width="17.625" style="496" customWidth="1"/>
    <col min="2" max="2" width="16.625" style="494" customWidth="1"/>
    <col min="3" max="3" width="21.625" style="495" customWidth="1"/>
    <col min="4" max="4" width="12.625" style="494" customWidth="1"/>
    <col min="5" max="5" width="9.625" style="494" customWidth="1"/>
    <col min="6" max="6" width="15.625" style="495" customWidth="1"/>
    <col min="7" max="16384" width="9.00390625" style="495" customWidth="1"/>
  </cols>
  <sheetData>
    <row r="1" ht="30" customHeight="1">
      <c r="A1" s="493" t="s">
        <v>332</v>
      </c>
    </row>
    <row r="2" ht="30" customHeight="1">
      <c r="F2" s="497" t="s">
        <v>1185</v>
      </c>
    </row>
    <row r="3" spans="1:6" ht="30" customHeight="1">
      <c r="A3" s="498" t="s">
        <v>1405</v>
      </c>
      <c r="B3" s="499" t="s">
        <v>333</v>
      </c>
      <c r="C3" s="500" t="s">
        <v>334</v>
      </c>
      <c r="D3" s="500" t="s">
        <v>335</v>
      </c>
      <c r="E3" s="500" t="s">
        <v>336</v>
      </c>
      <c r="F3" s="500" t="s">
        <v>337</v>
      </c>
    </row>
    <row r="4" spans="1:6" ht="30" customHeight="1">
      <c r="A4" s="501" t="s">
        <v>338</v>
      </c>
      <c r="B4" s="502" t="s">
        <v>339</v>
      </c>
      <c r="C4" s="503" t="s">
        <v>340</v>
      </c>
      <c r="D4" s="504" t="s">
        <v>341</v>
      </c>
      <c r="E4" s="504" t="s">
        <v>342</v>
      </c>
      <c r="F4" s="503" t="s">
        <v>343</v>
      </c>
    </row>
    <row r="5" spans="1:6" ht="30" customHeight="1">
      <c r="A5" s="505"/>
      <c r="B5" s="506"/>
      <c r="C5" s="507"/>
      <c r="D5" s="508"/>
      <c r="E5" s="508"/>
      <c r="F5" s="507"/>
    </row>
    <row r="6" spans="1:6" ht="30" customHeight="1">
      <c r="A6" s="505"/>
      <c r="B6" s="506"/>
      <c r="C6" s="507"/>
      <c r="D6" s="508"/>
      <c r="E6" s="508"/>
      <c r="F6" s="507"/>
    </row>
    <row r="7" spans="1:6" ht="30" customHeight="1">
      <c r="A7" s="509"/>
      <c r="B7" s="510"/>
      <c r="C7" s="511"/>
      <c r="D7" s="512"/>
      <c r="E7" s="512"/>
      <c r="F7" s="511"/>
    </row>
    <row r="8" spans="1:6" ht="30" customHeight="1">
      <c r="A8" s="513" t="s">
        <v>1433</v>
      </c>
      <c r="B8" s="514" t="s">
        <v>344</v>
      </c>
      <c r="C8" s="515" t="s">
        <v>345</v>
      </c>
      <c r="D8" s="514" t="s">
        <v>346</v>
      </c>
      <c r="E8" s="514" t="s">
        <v>342</v>
      </c>
      <c r="F8" s="516" t="s">
        <v>347</v>
      </c>
    </row>
    <row r="9" spans="1:6" ht="30" customHeight="1">
      <c r="A9" s="513"/>
      <c r="B9" s="514"/>
      <c r="C9" s="516" t="s">
        <v>348</v>
      </c>
      <c r="D9" s="514"/>
      <c r="E9" s="514"/>
      <c r="F9" s="516"/>
    </row>
    <row r="10" spans="1:6" ht="30" customHeight="1">
      <c r="A10" s="513"/>
      <c r="B10" s="514"/>
      <c r="C10" s="516"/>
      <c r="D10" s="514"/>
      <c r="E10" s="514"/>
      <c r="F10" s="516"/>
    </row>
    <row r="11" spans="1:6" ht="30" customHeight="1">
      <c r="A11" s="513"/>
      <c r="B11" s="514" t="s">
        <v>1227</v>
      </c>
      <c r="C11" s="515" t="s">
        <v>349</v>
      </c>
      <c r="D11" s="500" t="s">
        <v>350</v>
      </c>
      <c r="E11" s="500" t="s">
        <v>1227</v>
      </c>
      <c r="F11" s="517" t="s">
        <v>351</v>
      </c>
    </row>
    <row r="12" spans="1:6" ht="30" customHeight="1">
      <c r="A12" s="513"/>
      <c r="B12" s="514"/>
      <c r="C12" s="517" t="s">
        <v>352</v>
      </c>
      <c r="D12" s="500" t="s">
        <v>353</v>
      </c>
      <c r="E12" s="500" t="s">
        <v>1227</v>
      </c>
      <c r="F12" s="517"/>
    </row>
    <row r="13" spans="1:6" ht="30" customHeight="1">
      <c r="A13" s="513" t="s">
        <v>354</v>
      </c>
      <c r="B13" s="514" t="s">
        <v>355</v>
      </c>
      <c r="C13" s="517" t="s">
        <v>356</v>
      </c>
      <c r="D13" s="514" t="s">
        <v>357</v>
      </c>
      <c r="E13" s="514" t="s">
        <v>342</v>
      </c>
      <c r="F13" s="516" t="s">
        <v>358</v>
      </c>
    </row>
    <row r="14" spans="1:6" ht="30" customHeight="1">
      <c r="A14" s="518"/>
      <c r="B14" s="514"/>
      <c r="C14" s="516" t="s">
        <v>359</v>
      </c>
      <c r="D14" s="514"/>
      <c r="E14" s="514"/>
      <c r="F14" s="516"/>
    </row>
    <row r="15" spans="1:6" ht="30" customHeight="1">
      <c r="A15" s="518"/>
      <c r="B15" s="514"/>
      <c r="C15" s="516"/>
      <c r="D15" s="514"/>
      <c r="E15" s="514"/>
      <c r="F15" s="516"/>
    </row>
    <row r="16" spans="1:6" ht="30" customHeight="1">
      <c r="A16" s="518"/>
      <c r="B16" s="514"/>
      <c r="C16" s="516"/>
      <c r="D16" s="514"/>
      <c r="E16" s="514"/>
      <c r="F16" s="516"/>
    </row>
    <row r="17" spans="1:6" ht="30" customHeight="1">
      <c r="A17" s="518"/>
      <c r="B17" s="514"/>
      <c r="C17" s="516"/>
      <c r="D17" s="514"/>
      <c r="E17" s="514"/>
      <c r="F17" s="516"/>
    </row>
    <row r="18" spans="1:6" ht="30" customHeight="1">
      <c r="A18" s="518"/>
      <c r="B18" s="514"/>
      <c r="C18" s="516"/>
      <c r="D18" s="514"/>
      <c r="E18" s="514"/>
      <c r="F18" s="516"/>
    </row>
    <row r="19" spans="1:6" ht="30" customHeight="1">
      <c r="A19" s="498" t="s">
        <v>1433</v>
      </c>
      <c r="B19" s="500" t="s">
        <v>360</v>
      </c>
      <c r="C19" s="517" t="s">
        <v>340</v>
      </c>
      <c r="D19" s="500" t="s">
        <v>361</v>
      </c>
      <c r="E19" s="500" t="s">
        <v>1226</v>
      </c>
      <c r="F19" s="515" t="s">
        <v>362</v>
      </c>
    </row>
    <row r="20" spans="1:6" ht="30" customHeight="1">
      <c r="A20" s="501" t="s">
        <v>354</v>
      </c>
      <c r="B20" s="514" t="s">
        <v>355</v>
      </c>
      <c r="C20" s="503" t="s">
        <v>340</v>
      </c>
      <c r="D20" s="504" t="s">
        <v>341</v>
      </c>
      <c r="E20" s="504" t="s">
        <v>342</v>
      </c>
      <c r="F20" s="503" t="s">
        <v>363</v>
      </c>
    </row>
    <row r="21" spans="1:6" ht="30" customHeight="1">
      <c r="A21" s="519"/>
      <c r="B21" s="514"/>
      <c r="C21" s="507"/>
      <c r="D21" s="508"/>
      <c r="E21" s="508"/>
      <c r="F21" s="507"/>
    </row>
    <row r="22" spans="1:6" ht="30" customHeight="1">
      <c r="A22" s="519"/>
      <c r="B22" s="514"/>
      <c r="C22" s="507"/>
      <c r="D22" s="508"/>
      <c r="E22" s="508"/>
      <c r="F22" s="507"/>
    </row>
    <row r="23" spans="1:6" ht="30" customHeight="1">
      <c r="A23" s="519"/>
      <c r="B23" s="514"/>
      <c r="C23" s="507"/>
      <c r="D23" s="508"/>
      <c r="E23" s="508"/>
      <c r="F23" s="507"/>
    </row>
    <row r="24" spans="1:6" ht="30" customHeight="1">
      <c r="A24" s="519"/>
      <c r="B24" s="514"/>
      <c r="C24" s="507"/>
      <c r="D24" s="508"/>
      <c r="E24" s="508"/>
      <c r="F24" s="507"/>
    </row>
    <row r="25" spans="1:6" ht="30" customHeight="1">
      <c r="A25" s="519"/>
      <c r="B25" s="514"/>
      <c r="C25" s="511"/>
      <c r="D25" s="512"/>
      <c r="E25" s="512"/>
      <c r="F25" s="511"/>
    </row>
    <row r="26" spans="1:6" ht="30" customHeight="1">
      <c r="A26" s="519"/>
      <c r="B26" s="514" t="s">
        <v>364</v>
      </c>
      <c r="C26" s="503" t="s">
        <v>340</v>
      </c>
      <c r="D26" s="514" t="s">
        <v>365</v>
      </c>
      <c r="E26" s="514" t="s">
        <v>342</v>
      </c>
      <c r="F26" s="516" t="s">
        <v>366</v>
      </c>
    </row>
    <row r="27" spans="1:6" ht="30" customHeight="1">
      <c r="A27" s="519"/>
      <c r="B27" s="514"/>
      <c r="C27" s="520"/>
      <c r="D27" s="514"/>
      <c r="E27" s="514"/>
      <c r="F27" s="516"/>
    </row>
    <row r="28" spans="1:6" ht="30" customHeight="1">
      <c r="A28" s="519"/>
      <c r="B28" s="514"/>
      <c r="C28" s="520"/>
      <c r="D28" s="514"/>
      <c r="E28" s="514"/>
      <c r="F28" s="516"/>
    </row>
    <row r="29" spans="1:6" ht="30" customHeight="1">
      <c r="A29" s="519"/>
      <c r="B29" s="514"/>
      <c r="C29" s="520"/>
      <c r="D29" s="514"/>
      <c r="E29" s="514"/>
      <c r="F29" s="516"/>
    </row>
    <row r="30" spans="1:6" ht="30" customHeight="1">
      <c r="A30" s="519"/>
      <c r="B30" s="514"/>
      <c r="C30" s="520"/>
      <c r="D30" s="514"/>
      <c r="E30" s="514"/>
      <c r="F30" s="516"/>
    </row>
    <row r="31" spans="1:6" ht="30" customHeight="1">
      <c r="A31" s="521"/>
      <c r="B31" s="514"/>
      <c r="C31" s="522"/>
      <c r="D31" s="514"/>
      <c r="E31" s="514"/>
      <c r="F31" s="516"/>
    </row>
    <row r="32" spans="1:6" ht="30" customHeight="1">
      <c r="A32" s="501" t="s">
        <v>1233</v>
      </c>
      <c r="B32" s="504" t="s">
        <v>367</v>
      </c>
      <c r="C32" s="515" t="s">
        <v>368</v>
      </c>
      <c r="D32" s="504" t="s">
        <v>369</v>
      </c>
      <c r="E32" s="504" t="s">
        <v>342</v>
      </c>
      <c r="F32" s="503" t="s">
        <v>370</v>
      </c>
    </row>
    <row r="33" spans="1:6" ht="30" customHeight="1">
      <c r="A33" s="505"/>
      <c r="B33" s="512"/>
      <c r="C33" s="515" t="s">
        <v>371</v>
      </c>
      <c r="D33" s="512"/>
      <c r="E33" s="512"/>
      <c r="F33" s="511"/>
    </row>
    <row r="34" spans="1:6" ht="30" customHeight="1">
      <c r="A34" s="505"/>
      <c r="B34" s="499" t="s">
        <v>1234</v>
      </c>
      <c r="C34" s="515" t="s">
        <v>349</v>
      </c>
      <c r="D34" s="499" t="s">
        <v>372</v>
      </c>
      <c r="E34" s="499" t="s">
        <v>1234</v>
      </c>
      <c r="F34" s="515" t="s">
        <v>373</v>
      </c>
    </row>
    <row r="35" spans="1:6" ht="30" customHeight="1">
      <c r="A35" s="505"/>
      <c r="B35" s="514" t="s">
        <v>367</v>
      </c>
      <c r="C35" s="515" t="s">
        <v>374</v>
      </c>
      <c r="D35" s="514" t="s">
        <v>375</v>
      </c>
      <c r="E35" s="514" t="s">
        <v>342</v>
      </c>
      <c r="F35" s="516" t="s">
        <v>376</v>
      </c>
    </row>
    <row r="36" spans="1:6" ht="30" customHeight="1">
      <c r="A36" s="505"/>
      <c r="B36" s="514"/>
      <c r="C36" s="515" t="s">
        <v>377</v>
      </c>
      <c r="D36" s="514"/>
      <c r="E36" s="514"/>
      <c r="F36" s="516"/>
    </row>
    <row r="37" spans="1:6" ht="30" customHeight="1">
      <c r="A37" s="505"/>
      <c r="B37" s="499" t="s">
        <v>1235</v>
      </c>
      <c r="C37" s="515" t="s">
        <v>340</v>
      </c>
      <c r="D37" s="499" t="s">
        <v>378</v>
      </c>
      <c r="E37" s="499" t="s">
        <v>1235</v>
      </c>
      <c r="F37" s="515" t="s">
        <v>379</v>
      </c>
    </row>
    <row r="38" spans="1:6" ht="90" customHeight="1">
      <c r="A38" s="505"/>
      <c r="B38" s="499" t="s">
        <v>380</v>
      </c>
      <c r="C38" s="515" t="s">
        <v>340</v>
      </c>
      <c r="D38" s="499" t="s">
        <v>341</v>
      </c>
      <c r="E38" s="499" t="s">
        <v>342</v>
      </c>
      <c r="F38" s="515" t="s">
        <v>381</v>
      </c>
    </row>
    <row r="39" spans="1:6" ht="90" customHeight="1">
      <c r="A39" s="509"/>
      <c r="B39" s="499" t="s">
        <v>380</v>
      </c>
      <c r="C39" s="515" t="s">
        <v>340</v>
      </c>
      <c r="D39" s="499" t="s">
        <v>1468</v>
      </c>
      <c r="E39" s="499" t="s">
        <v>342</v>
      </c>
      <c r="F39" s="515" t="s">
        <v>382</v>
      </c>
    </row>
    <row r="40" spans="1:6" ht="30" customHeight="1">
      <c r="A40" s="501" t="s">
        <v>383</v>
      </c>
      <c r="B40" s="500" t="s">
        <v>384</v>
      </c>
      <c r="C40" s="515" t="s">
        <v>385</v>
      </c>
      <c r="D40" s="499" t="s">
        <v>386</v>
      </c>
      <c r="E40" s="499" t="s">
        <v>342</v>
      </c>
      <c r="F40" s="515" t="s">
        <v>387</v>
      </c>
    </row>
    <row r="41" spans="1:6" ht="30" customHeight="1">
      <c r="A41" s="505"/>
      <c r="B41" s="504" t="s">
        <v>388</v>
      </c>
      <c r="C41" s="515" t="s">
        <v>389</v>
      </c>
      <c r="D41" s="499" t="s">
        <v>390</v>
      </c>
      <c r="E41" s="499" t="s">
        <v>391</v>
      </c>
      <c r="F41" s="515" t="s">
        <v>392</v>
      </c>
    </row>
    <row r="42" spans="1:6" ht="30" customHeight="1">
      <c r="A42" s="505"/>
      <c r="B42" s="512"/>
      <c r="C42" s="517" t="s">
        <v>340</v>
      </c>
      <c r="D42" s="500" t="s">
        <v>393</v>
      </c>
      <c r="E42" s="500" t="s">
        <v>342</v>
      </c>
      <c r="F42" s="515" t="s">
        <v>394</v>
      </c>
    </row>
    <row r="43" spans="1:6" ht="30" customHeight="1">
      <c r="A43" s="505"/>
      <c r="B43" s="514" t="s">
        <v>395</v>
      </c>
      <c r="C43" s="515" t="s">
        <v>396</v>
      </c>
      <c r="D43" s="514" t="s">
        <v>397</v>
      </c>
      <c r="E43" s="514" t="s">
        <v>342</v>
      </c>
      <c r="F43" s="516" t="s">
        <v>398</v>
      </c>
    </row>
    <row r="44" spans="1:6" ht="30" customHeight="1">
      <c r="A44" s="505"/>
      <c r="B44" s="514"/>
      <c r="C44" s="515" t="s">
        <v>399</v>
      </c>
      <c r="D44" s="514"/>
      <c r="E44" s="514"/>
      <c r="F44" s="516"/>
    </row>
    <row r="45" spans="1:6" ht="30" customHeight="1">
      <c r="A45" s="505"/>
      <c r="B45" s="514"/>
      <c r="C45" s="517" t="s">
        <v>400</v>
      </c>
      <c r="D45" s="500" t="s">
        <v>401</v>
      </c>
      <c r="E45" s="500" t="s">
        <v>342</v>
      </c>
      <c r="F45" s="517" t="s">
        <v>402</v>
      </c>
    </row>
    <row r="46" spans="1:6" ht="30" customHeight="1">
      <c r="A46" s="505"/>
      <c r="B46" s="500" t="s">
        <v>384</v>
      </c>
      <c r="C46" s="517" t="s">
        <v>403</v>
      </c>
      <c r="D46" s="500" t="s">
        <v>404</v>
      </c>
      <c r="E46" s="500" t="s">
        <v>342</v>
      </c>
      <c r="F46" s="517" t="s">
        <v>405</v>
      </c>
    </row>
    <row r="47" spans="1:6" ht="30" customHeight="1">
      <c r="A47" s="509"/>
      <c r="B47" s="500" t="s">
        <v>406</v>
      </c>
      <c r="C47" s="515" t="s">
        <v>407</v>
      </c>
      <c r="D47" s="500" t="s">
        <v>408</v>
      </c>
      <c r="E47" s="500" t="s">
        <v>406</v>
      </c>
      <c r="F47" s="515" t="s">
        <v>409</v>
      </c>
    </row>
    <row r="48" spans="1:6" ht="30" customHeight="1">
      <c r="A48" s="513" t="s">
        <v>410</v>
      </c>
      <c r="B48" s="514" t="s">
        <v>411</v>
      </c>
      <c r="C48" s="515" t="s">
        <v>412</v>
      </c>
      <c r="D48" s="514" t="s">
        <v>413</v>
      </c>
      <c r="E48" s="514" t="s">
        <v>342</v>
      </c>
      <c r="F48" s="516" t="s">
        <v>414</v>
      </c>
    </row>
    <row r="49" spans="1:6" ht="30" customHeight="1">
      <c r="A49" s="513"/>
      <c r="B49" s="514"/>
      <c r="C49" s="516" t="s">
        <v>415</v>
      </c>
      <c r="D49" s="514"/>
      <c r="E49" s="514"/>
      <c r="F49" s="516"/>
    </row>
    <row r="50" spans="1:6" ht="30" customHeight="1">
      <c r="A50" s="513"/>
      <c r="B50" s="514"/>
      <c r="C50" s="516"/>
      <c r="D50" s="514"/>
      <c r="E50" s="514"/>
      <c r="F50" s="516"/>
    </row>
    <row r="51" spans="1:6" ht="30" customHeight="1">
      <c r="A51" s="513"/>
      <c r="B51" s="514"/>
      <c r="C51" s="516"/>
      <c r="D51" s="514"/>
      <c r="E51" s="514"/>
      <c r="F51" s="516"/>
    </row>
    <row r="52" spans="1:6" ht="30" customHeight="1">
      <c r="A52" s="501" t="s">
        <v>416</v>
      </c>
      <c r="B52" s="500" t="s">
        <v>384</v>
      </c>
      <c r="C52" s="517" t="s">
        <v>352</v>
      </c>
      <c r="D52" s="500" t="s">
        <v>417</v>
      </c>
      <c r="E52" s="500" t="s">
        <v>384</v>
      </c>
      <c r="F52" s="517"/>
    </row>
    <row r="53" spans="1:6" ht="30" customHeight="1">
      <c r="A53" s="505"/>
      <c r="B53" s="500" t="s">
        <v>384</v>
      </c>
      <c r="C53" s="515" t="s">
        <v>418</v>
      </c>
      <c r="D53" s="500" t="s">
        <v>1469</v>
      </c>
      <c r="E53" s="500" t="s">
        <v>342</v>
      </c>
      <c r="F53" s="517"/>
    </row>
    <row r="54" spans="1:6" ht="30" customHeight="1">
      <c r="A54" s="505"/>
      <c r="B54" s="500" t="s">
        <v>419</v>
      </c>
      <c r="C54" s="517" t="s">
        <v>420</v>
      </c>
      <c r="D54" s="500" t="s">
        <v>1470</v>
      </c>
      <c r="E54" s="500" t="s">
        <v>342</v>
      </c>
      <c r="F54" s="517"/>
    </row>
    <row r="55" spans="1:6" ht="30" customHeight="1">
      <c r="A55" s="505"/>
      <c r="B55" s="514" t="s">
        <v>384</v>
      </c>
      <c r="C55" s="516" t="s">
        <v>420</v>
      </c>
      <c r="D55" s="514" t="s">
        <v>421</v>
      </c>
      <c r="E55" s="514" t="s">
        <v>1465</v>
      </c>
      <c r="F55" s="523" t="s">
        <v>422</v>
      </c>
    </row>
    <row r="56" spans="1:6" ht="30" customHeight="1">
      <c r="A56" s="509"/>
      <c r="B56" s="514"/>
      <c r="C56" s="516"/>
      <c r="D56" s="514"/>
      <c r="E56" s="514"/>
      <c r="F56" s="523"/>
    </row>
    <row r="57" spans="1:6" ht="30" customHeight="1">
      <c r="A57" s="513" t="s">
        <v>423</v>
      </c>
      <c r="B57" s="514" t="s">
        <v>424</v>
      </c>
      <c r="C57" s="515" t="s">
        <v>425</v>
      </c>
      <c r="D57" s="514" t="s">
        <v>426</v>
      </c>
      <c r="E57" s="514" t="s">
        <v>342</v>
      </c>
      <c r="F57" s="516" t="s">
        <v>427</v>
      </c>
    </row>
    <row r="58" spans="1:6" ht="30" customHeight="1">
      <c r="A58" s="513"/>
      <c r="B58" s="514"/>
      <c r="C58" s="516" t="s">
        <v>428</v>
      </c>
      <c r="D58" s="514"/>
      <c r="E58" s="514"/>
      <c r="F58" s="516"/>
    </row>
    <row r="59" spans="1:6" ht="30" customHeight="1">
      <c r="A59" s="513"/>
      <c r="B59" s="514"/>
      <c r="C59" s="524"/>
      <c r="D59" s="514"/>
      <c r="E59" s="514"/>
      <c r="F59" s="516"/>
    </row>
    <row r="60" spans="1:6" ht="30" customHeight="1">
      <c r="A60" s="513"/>
      <c r="B60" s="514"/>
      <c r="C60" s="524"/>
      <c r="D60" s="514"/>
      <c r="E60" s="514"/>
      <c r="F60" s="516"/>
    </row>
    <row r="61" spans="1:6" ht="30" customHeight="1">
      <c r="A61" s="513"/>
      <c r="B61" s="514"/>
      <c r="C61" s="524"/>
      <c r="D61" s="514"/>
      <c r="E61" s="514"/>
      <c r="F61" s="516"/>
    </row>
    <row r="62" spans="1:6" ht="30" customHeight="1">
      <c r="A62" s="513"/>
      <c r="B62" s="514"/>
      <c r="C62" s="524"/>
      <c r="D62" s="514"/>
      <c r="E62" s="514"/>
      <c r="F62" s="516"/>
    </row>
    <row r="63" spans="1:6" ht="30" customHeight="1">
      <c r="A63" s="501" t="s">
        <v>416</v>
      </c>
      <c r="B63" s="504" t="s">
        <v>429</v>
      </c>
      <c r="C63" s="525" t="s">
        <v>430</v>
      </c>
      <c r="D63" s="504" t="s">
        <v>431</v>
      </c>
      <c r="E63" s="504" t="s">
        <v>1465</v>
      </c>
      <c r="F63" s="503"/>
    </row>
    <row r="64" spans="1:6" ht="30" customHeight="1">
      <c r="A64" s="509"/>
      <c r="B64" s="512"/>
      <c r="C64" s="522"/>
      <c r="D64" s="512"/>
      <c r="E64" s="512"/>
      <c r="F64" s="511"/>
    </row>
    <row r="65" spans="1:6" ht="30" customHeight="1">
      <c r="A65" s="513" t="s">
        <v>432</v>
      </c>
      <c r="B65" s="514" t="s">
        <v>433</v>
      </c>
      <c r="C65" s="517" t="s">
        <v>374</v>
      </c>
      <c r="D65" s="514" t="s">
        <v>375</v>
      </c>
      <c r="E65" s="514" t="s">
        <v>342</v>
      </c>
      <c r="F65" s="516" t="s">
        <v>434</v>
      </c>
    </row>
    <row r="66" spans="1:6" ht="30" customHeight="1">
      <c r="A66" s="513"/>
      <c r="B66" s="514"/>
      <c r="C66" s="516" t="s">
        <v>377</v>
      </c>
      <c r="D66" s="514"/>
      <c r="E66" s="514"/>
      <c r="F66" s="516"/>
    </row>
    <row r="67" spans="1:6" ht="30" customHeight="1">
      <c r="A67" s="513"/>
      <c r="B67" s="514"/>
      <c r="C67" s="516"/>
      <c r="D67" s="514"/>
      <c r="E67" s="514"/>
      <c r="F67" s="516"/>
    </row>
    <row r="68" spans="1:6" ht="30" customHeight="1">
      <c r="A68" s="513"/>
      <c r="B68" s="514"/>
      <c r="C68" s="516"/>
      <c r="D68" s="514"/>
      <c r="E68" s="514"/>
      <c r="F68" s="516"/>
    </row>
    <row r="69" spans="1:6" ht="30" customHeight="1">
      <c r="A69" s="513" t="s">
        <v>435</v>
      </c>
      <c r="B69" s="514" t="s">
        <v>436</v>
      </c>
      <c r="C69" s="516" t="s">
        <v>340</v>
      </c>
      <c r="D69" s="514" t="s">
        <v>341</v>
      </c>
      <c r="E69" s="514" t="s">
        <v>342</v>
      </c>
      <c r="F69" s="516" t="s">
        <v>437</v>
      </c>
    </row>
    <row r="70" spans="1:6" ht="30" customHeight="1">
      <c r="A70" s="513"/>
      <c r="B70" s="514"/>
      <c r="C70" s="516"/>
      <c r="D70" s="514"/>
      <c r="E70" s="514"/>
      <c r="F70" s="516"/>
    </row>
    <row r="71" spans="1:6" ht="30" customHeight="1">
      <c r="A71" s="513"/>
      <c r="B71" s="514"/>
      <c r="C71" s="516"/>
      <c r="D71" s="514"/>
      <c r="E71" s="514"/>
      <c r="F71" s="516"/>
    </row>
    <row r="72" spans="1:6" ht="30" customHeight="1">
      <c r="A72" s="513" t="s">
        <v>1259</v>
      </c>
      <c r="B72" s="514" t="s">
        <v>438</v>
      </c>
      <c r="C72" s="517" t="s">
        <v>340</v>
      </c>
      <c r="D72" s="500" t="s">
        <v>439</v>
      </c>
      <c r="E72" s="500" t="s">
        <v>1260</v>
      </c>
      <c r="F72" s="526" t="s">
        <v>440</v>
      </c>
    </row>
    <row r="73" spans="1:6" ht="30" customHeight="1">
      <c r="A73" s="513"/>
      <c r="B73" s="514"/>
      <c r="C73" s="517" t="s">
        <v>441</v>
      </c>
      <c r="D73" s="500" t="s">
        <v>372</v>
      </c>
      <c r="E73" s="500" t="s">
        <v>1260</v>
      </c>
      <c r="F73" s="527" t="s">
        <v>442</v>
      </c>
    </row>
    <row r="74" spans="1:6" ht="22.5" customHeight="1">
      <c r="A74" s="501" t="s">
        <v>443</v>
      </c>
      <c r="B74" s="504" t="s">
        <v>444</v>
      </c>
      <c r="C74" s="503" t="s">
        <v>340</v>
      </c>
      <c r="D74" s="504" t="s">
        <v>341</v>
      </c>
      <c r="E74" s="504" t="s">
        <v>342</v>
      </c>
      <c r="F74" s="503" t="s">
        <v>343</v>
      </c>
    </row>
    <row r="75" spans="1:6" ht="30" customHeight="1">
      <c r="A75" s="505"/>
      <c r="B75" s="508"/>
      <c r="C75" s="507"/>
      <c r="D75" s="508"/>
      <c r="E75" s="508"/>
      <c r="F75" s="507"/>
    </row>
    <row r="76" spans="1:6" ht="22.5" customHeight="1">
      <c r="A76" s="505"/>
      <c r="B76" s="508"/>
      <c r="C76" s="507"/>
      <c r="D76" s="508"/>
      <c r="E76" s="508"/>
      <c r="F76" s="507"/>
    </row>
    <row r="77" spans="1:6" ht="22.5" customHeight="1">
      <c r="A77" s="509"/>
      <c r="B77" s="512"/>
      <c r="C77" s="511"/>
      <c r="D77" s="512"/>
      <c r="E77" s="512"/>
      <c r="F77" s="511"/>
    </row>
    <row r="78" spans="1:6" ht="30" customHeight="1">
      <c r="A78" s="501" t="s">
        <v>445</v>
      </c>
      <c r="B78" s="500" t="s">
        <v>446</v>
      </c>
      <c r="C78" s="517" t="s">
        <v>389</v>
      </c>
      <c r="D78" s="500" t="s">
        <v>447</v>
      </c>
      <c r="E78" s="500" t="s">
        <v>391</v>
      </c>
      <c r="F78" s="517" t="s">
        <v>448</v>
      </c>
    </row>
    <row r="79" spans="1:6" ht="30" customHeight="1">
      <c r="A79" s="505"/>
      <c r="B79" s="514" t="s">
        <v>449</v>
      </c>
      <c r="C79" s="515" t="s">
        <v>396</v>
      </c>
      <c r="D79" s="514" t="s">
        <v>450</v>
      </c>
      <c r="E79" s="514" t="s">
        <v>342</v>
      </c>
      <c r="F79" s="516" t="s">
        <v>451</v>
      </c>
    </row>
    <row r="80" spans="1:6" ht="30" customHeight="1">
      <c r="A80" s="505"/>
      <c r="B80" s="514"/>
      <c r="C80" s="515" t="s">
        <v>452</v>
      </c>
      <c r="D80" s="514"/>
      <c r="E80" s="514"/>
      <c r="F80" s="516"/>
    </row>
    <row r="81" spans="1:6" ht="30" customHeight="1">
      <c r="A81" s="505"/>
      <c r="B81" s="500" t="s">
        <v>446</v>
      </c>
      <c r="C81" s="517" t="s">
        <v>385</v>
      </c>
      <c r="D81" s="500" t="s">
        <v>453</v>
      </c>
      <c r="E81" s="500" t="s">
        <v>446</v>
      </c>
      <c r="F81" s="517"/>
    </row>
    <row r="82" spans="1:6" ht="30" customHeight="1">
      <c r="A82" s="505"/>
      <c r="B82" s="514" t="s">
        <v>454</v>
      </c>
      <c r="C82" s="517" t="s">
        <v>455</v>
      </c>
      <c r="D82" s="514" t="s">
        <v>456</v>
      </c>
      <c r="E82" s="514" t="s">
        <v>342</v>
      </c>
      <c r="F82" s="516" t="s">
        <v>457</v>
      </c>
    </row>
    <row r="83" spans="1:6" ht="30" customHeight="1">
      <c r="A83" s="505"/>
      <c r="B83" s="514"/>
      <c r="C83" s="516" t="s">
        <v>458</v>
      </c>
      <c r="D83" s="514"/>
      <c r="E83" s="514"/>
      <c r="F83" s="516"/>
    </row>
    <row r="84" spans="1:6" ht="30" customHeight="1">
      <c r="A84" s="509"/>
      <c r="B84" s="514"/>
      <c r="C84" s="516"/>
      <c r="D84" s="514"/>
      <c r="E84" s="514"/>
      <c r="F84" s="516"/>
    </row>
    <row r="85" spans="1:6" ht="30" customHeight="1">
      <c r="A85" s="501" t="s">
        <v>445</v>
      </c>
      <c r="B85" s="528" t="s">
        <v>446</v>
      </c>
      <c r="C85" s="517" t="s">
        <v>403</v>
      </c>
      <c r="D85" s="500" t="s">
        <v>404</v>
      </c>
      <c r="E85" s="500" t="s">
        <v>446</v>
      </c>
      <c r="F85" s="517"/>
    </row>
    <row r="86" spans="1:6" ht="30" customHeight="1">
      <c r="A86" s="505"/>
      <c r="B86" s="529"/>
      <c r="C86" s="517" t="s">
        <v>340</v>
      </c>
      <c r="D86" s="500" t="s">
        <v>1471</v>
      </c>
      <c r="E86" s="500" t="s">
        <v>446</v>
      </c>
      <c r="F86" s="515" t="s">
        <v>459</v>
      </c>
    </row>
    <row r="87" spans="1:6" ht="30" customHeight="1">
      <c r="A87" s="505"/>
      <c r="B87" s="529"/>
      <c r="C87" s="517" t="s">
        <v>340</v>
      </c>
      <c r="D87" s="500" t="s">
        <v>1472</v>
      </c>
      <c r="E87" s="500" t="s">
        <v>446</v>
      </c>
      <c r="F87" s="530" t="s">
        <v>460</v>
      </c>
    </row>
    <row r="88" spans="1:6" ht="30" customHeight="1">
      <c r="A88" s="505"/>
      <c r="B88" s="529"/>
      <c r="C88" s="517" t="s">
        <v>400</v>
      </c>
      <c r="D88" s="500" t="s">
        <v>461</v>
      </c>
      <c r="E88" s="500" t="s">
        <v>446</v>
      </c>
      <c r="F88" s="517"/>
    </row>
    <row r="89" spans="1:6" ht="30" customHeight="1">
      <c r="A89" s="505"/>
      <c r="B89" s="529"/>
      <c r="C89" s="515" t="s">
        <v>349</v>
      </c>
      <c r="D89" s="500" t="s">
        <v>1473</v>
      </c>
      <c r="E89" s="500" t="s">
        <v>446</v>
      </c>
      <c r="F89" s="517" t="s">
        <v>462</v>
      </c>
    </row>
    <row r="90" spans="1:6" ht="30" customHeight="1">
      <c r="A90" s="509"/>
      <c r="B90" s="531"/>
      <c r="C90" s="517" t="s">
        <v>441</v>
      </c>
      <c r="D90" s="500" t="s">
        <v>463</v>
      </c>
      <c r="E90" s="500" t="s">
        <v>446</v>
      </c>
      <c r="F90" s="517"/>
    </row>
    <row r="91" spans="1:6" ht="30" customHeight="1">
      <c r="A91" s="513" t="s">
        <v>464</v>
      </c>
      <c r="B91" s="514" t="s">
        <v>465</v>
      </c>
      <c r="C91" s="515" t="s">
        <v>466</v>
      </c>
      <c r="D91" s="514" t="s">
        <v>467</v>
      </c>
      <c r="E91" s="514" t="s">
        <v>342</v>
      </c>
      <c r="F91" s="516" t="s">
        <v>468</v>
      </c>
    </row>
    <row r="92" spans="1:6" ht="30" customHeight="1">
      <c r="A92" s="513"/>
      <c r="B92" s="514"/>
      <c r="C92" s="516" t="s">
        <v>469</v>
      </c>
      <c r="D92" s="514"/>
      <c r="E92" s="514"/>
      <c r="F92" s="516"/>
    </row>
    <row r="93" spans="1:6" ht="30" customHeight="1">
      <c r="A93" s="513"/>
      <c r="B93" s="514"/>
      <c r="C93" s="516"/>
      <c r="D93" s="514"/>
      <c r="E93" s="514"/>
      <c r="F93" s="516"/>
    </row>
    <row r="94" spans="1:6" ht="30" customHeight="1">
      <c r="A94" s="513"/>
      <c r="B94" s="514"/>
      <c r="C94" s="516"/>
      <c r="D94" s="514"/>
      <c r="E94" s="514"/>
      <c r="F94" s="516"/>
    </row>
    <row r="95" spans="1:6" ht="30" customHeight="1">
      <c r="A95" s="513"/>
      <c r="B95" s="514"/>
      <c r="C95" s="516"/>
      <c r="D95" s="514"/>
      <c r="E95" s="514"/>
      <c r="F95" s="516"/>
    </row>
    <row r="96" spans="1:6" ht="30" customHeight="1">
      <c r="A96" s="513"/>
      <c r="B96" s="514"/>
      <c r="C96" s="516"/>
      <c r="D96" s="514"/>
      <c r="E96" s="514"/>
      <c r="F96" s="516"/>
    </row>
    <row r="97" spans="1:6" ht="30" customHeight="1">
      <c r="A97" s="513"/>
      <c r="B97" s="514"/>
      <c r="C97" s="516"/>
      <c r="D97" s="514"/>
      <c r="E97" s="514"/>
      <c r="F97" s="516"/>
    </row>
    <row r="98" spans="1:6" ht="30" customHeight="1">
      <c r="A98" s="513"/>
      <c r="B98" s="514"/>
      <c r="C98" s="516"/>
      <c r="D98" s="514"/>
      <c r="E98" s="514"/>
      <c r="F98" s="516"/>
    </row>
    <row r="99" spans="1:6" ht="30" customHeight="1">
      <c r="A99" s="513" t="s">
        <v>470</v>
      </c>
      <c r="B99" s="514" t="s">
        <v>471</v>
      </c>
      <c r="C99" s="517" t="s">
        <v>472</v>
      </c>
      <c r="D99" s="514" t="s">
        <v>473</v>
      </c>
      <c r="E99" s="514" t="s">
        <v>342</v>
      </c>
      <c r="F99" s="516" t="s">
        <v>474</v>
      </c>
    </row>
    <row r="100" spans="1:6" ht="30" customHeight="1">
      <c r="A100" s="513"/>
      <c r="B100" s="514"/>
      <c r="C100" s="516" t="s">
        <v>475</v>
      </c>
      <c r="D100" s="514"/>
      <c r="E100" s="514"/>
      <c r="F100" s="516"/>
    </row>
    <row r="101" spans="1:6" ht="30" customHeight="1">
      <c r="A101" s="513"/>
      <c r="B101" s="514"/>
      <c r="C101" s="516"/>
      <c r="D101" s="514"/>
      <c r="E101" s="514"/>
      <c r="F101" s="516"/>
    </row>
    <row r="102" spans="1:6" ht="30" customHeight="1">
      <c r="A102" s="513"/>
      <c r="B102" s="514"/>
      <c r="C102" s="516"/>
      <c r="D102" s="514"/>
      <c r="E102" s="514"/>
      <c r="F102" s="516"/>
    </row>
    <row r="103" spans="1:6" ht="30" customHeight="1">
      <c r="A103" s="513"/>
      <c r="B103" s="514"/>
      <c r="C103" s="516"/>
      <c r="D103" s="514"/>
      <c r="E103" s="514"/>
      <c r="F103" s="516"/>
    </row>
    <row r="104" spans="1:6" ht="30" customHeight="1">
      <c r="A104" s="513"/>
      <c r="B104" s="514"/>
      <c r="C104" s="516"/>
      <c r="D104" s="514"/>
      <c r="E104" s="514"/>
      <c r="F104" s="516"/>
    </row>
    <row r="105" spans="1:6" ht="30" customHeight="1">
      <c r="A105" s="513"/>
      <c r="B105" s="514"/>
      <c r="C105" s="516"/>
      <c r="D105" s="514"/>
      <c r="E105" s="514"/>
      <c r="F105" s="516"/>
    </row>
    <row r="106" spans="1:6" ht="30" customHeight="1">
      <c r="A106" s="513"/>
      <c r="B106" s="514"/>
      <c r="C106" s="516"/>
      <c r="D106" s="514"/>
      <c r="E106" s="514"/>
      <c r="F106" s="516"/>
    </row>
    <row r="107" spans="1:6" ht="30" customHeight="1">
      <c r="A107" s="513"/>
      <c r="B107" s="514"/>
      <c r="C107" s="516"/>
      <c r="D107" s="514"/>
      <c r="E107" s="514"/>
      <c r="F107" s="516"/>
    </row>
    <row r="108" spans="1:6" ht="30" customHeight="1">
      <c r="A108" s="513" t="s">
        <v>445</v>
      </c>
      <c r="B108" s="514" t="s">
        <v>446</v>
      </c>
      <c r="C108" s="517" t="s">
        <v>352</v>
      </c>
      <c r="D108" s="500" t="s">
        <v>476</v>
      </c>
      <c r="E108" s="500" t="s">
        <v>446</v>
      </c>
      <c r="F108" s="515" t="s">
        <v>477</v>
      </c>
    </row>
    <row r="109" spans="1:6" ht="30" customHeight="1">
      <c r="A109" s="513"/>
      <c r="B109" s="514"/>
      <c r="C109" s="515" t="s">
        <v>418</v>
      </c>
      <c r="D109" s="500" t="s">
        <v>478</v>
      </c>
      <c r="E109" s="500" t="s">
        <v>446</v>
      </c>
      <c r="F109" s="517" t="s">
        <v>479</v>
      </c>
    </row>
    <row r="110" spans="1:6" ht="30" customHeight="1">
      <c r="A110" s="513"/>
      <c r="B110" s="514"/>
      <c r="C110" s="517" t="s">
        <v>420</v>
      </c>
      <c r="D110" s="500" t="s">
        <v>480</v>
      </c>
      <c r="E110" s="500" t="s">
        <v>446</v>
      </c>
      <c r="F110" s="517"/>
    </row>
    <row r="111" spans="1:6" ht="30" customHeight="1">
      <c r="A111" s="513"/>
      <c r="B111" s="514"/>
      <c r="C111" s="516" t="s">
        <v>340</v>
      </c>
      <c r="D111" s="514" t="s">
        <v>481</v>
      </c>
      <c r="E111" s="504" t="s">
        <v>446</v>
      </c>
      <c r="F111" s="523" t="s">
        <v>482</v>
      </c>
    </row>
    <row r="112" spans="1:6" ht="30" customHeight="1">
      <c r="A112" s="513"/>
      <c r="B112" s="514"/>
      <c r="C112" s="516"/>
      <c r="D112" s="514"/>
      <c r="E112" s="512"/>
      <c r="F112" s="516"/>
    </row>
    <row r="113" spans="1:6" ht="30" customHeight="1">
      <c r="A113" s="513" t="s">
        <v>483</v>
      </c>
      <c r="B113" s="532" t="s">
        <v>484</v>
      </c>
      <c r="C113" s="516" t="s">
        <v>340</v>
      </c>
      <c r="D113" s="514" t="s">
        <v>485</v>
      </c>
      <c r="E113" s="514" t="s">
        <v>342</v>
      </c>
      <c r="F113" s="516" t="s">
        <v>362</v>
      </c>
    </row>
    <row r="114" spans="1:6" ht="30" customHeight="1">
      <c r="A114" s="513"/>
      <c r="B114" s="514"/>
      <c r="C114" s="516"/>
      <c r="D114" s="514"/>
      <c r="E114" s="514"/>
      <c r="F114" s="516"/>
    </row>
    <row r="115" spans="1:6" ht="30" customHeight="1">
      <c r="A115" s="513"/>
      <c r="B115" s="514"/>
      <c r="C115" s="516"/>
      <c r="D115" s="514"/>
      <c r="E115" s="514"/>
      <c r="F115" s="516"/>
    </row>
    <row r="116" spans="1:6" ht="30" customHeight="1">
      <c r="A116" s="501" t="s">
        <v>445</v>
      </c>
      <c r="B116" s="504" t="s">
        <v>446</v>
      </c>
      <c r="C116" s="516" t="s">
        <v>340</v>
      </c>
      <c r="D116" s="514" t="s">
        <v>361</v>
      </c>
      <c r="E116" s="514" t="s">
        <v>446</v>
      </c>
      <c r="F116" s="523" t="s">
        <v>486</v>
      </c>
    </row>
    <row r="117" spans="1:6" ht="30" customHeight="1">
      <c r="A117" s="505"/>
      <c r="B117" s="533"/>
      <c r="C117" s="516"/>
      <c r="D117" s="514"/>
      <c r="E117" s="514"/>
      <c r="F117" s="523"/>
    </row>
    <row r="118" spans="1:6" ht="30" customHeight="1">
      <c r="A118" s="509"/>
      <c r="B118" s="499" t="s">
        <v>446</v>
      </c>
      <c r="C118" s="517" t="s">
        <v>340</v>
      </c>
      <c r="D118" s="500" t="s">
        <v>487</v>
      </c>
      <c r="E118" s="500" t="s">
        <v>446</v>
      </c>
      <c r="F118" s="515" t="s">
        <v>488</v>
      </c>
    </row>
    <row r="119" spans="1:6" ht="30" customHeight="1">
      <c r="A119" s="513" t="s">
        <v>470</v>
      </c>
      <c r="B119" s="514" t="s">
        <v>471</v>
      </c>
      <c r="C119" s="503" t="s">
        <v>340</v>
      </c>
      <c r="D119" s="504" t="s">
        <v>341</v>
      </c>
      <c r="E119" s="504" t="s">
        <v>342</v>
      </c>
      <c r="F119" s="503" t="s">
        <v>489</v>
      </c>
    </row>
    <row r="120" spans="1:6" ht="30" customHeight="1">
      <c r="A120" s="513"/>
      <c r="B120" s="514"/>
      <c r="C120" s="507"/>
      <c r="D120" s="508"/>
      <c r="E120" s="508"/>
      <c r="F120" s="507"/>
    </row>
    <row r="121" spans="1:6" ht="30" customHeight="1">
      <c r="A121" s="513"/>
      <c r="B121" s="514"/>
      <c r="C121" s="507"/>
      <c r="D121" s="508"/>
      <c r="E121" s="508"/>
      <c r="F121" s="507"/>
    </row>
    <row r="122" spans="1:6" ht="30" customHeight="1">
      <c r="A122" s="513"/>
      <c r="B122" s="514"/>
      <c r="C122" s="507"/>
      <c r="D122" s="508"/>
      <c r="E122" s="508"/>
      <c r="F122" s="507"/>
    </row>
    <row r="123" spans="1:6" ht="30" customHeight="1">
      <c r="A123" s="513"/>
      <c r="B123" s="514"/>
      <c r="C123" s="507"/>
      <c r="D123" s="508"/>
      <c r="E123" s="508"/>
      <c r="F123" s="507"/>
    </row>
    <row r="124" spans="1:6" ht="30" customHeight="1">
      <c r="A124" s="513"/>
      <c r="B124" s="514"/>
      <c r="C124" s="507"/>
      <c r="D124" s="508"/>
      <c r="E124" s="508"/>
      <c r="F124" s="507"/>
    </row>
    <row r="125" spans="1:6" ht="30" customHeight="1">
      <c r="A125" s="513"/>
      <c r="B125" s="514"/>
      <c r="C125" s="507"/>
      <c r="D125" s="508"/>
      <c r="E125" s="508"/>
      <c r="F125" s="507"/>
    </row>
    <row r="126" spans="1:6" ht="30" customHeight="1">
      <c r="A126" s="513"/>
      <c r="B126" s="514"/>
      <c r="C126" s="507"/>
      <c r="D126" s="508"/>
      <c r="E126" s="508"/>
      <c r="F126" s="507"/>
    </row>
    <row r="127" spans="1:6" ht="30" customHeight="1">
      <c r="A127" s="513"/>
      <c r="B127" s="514"/>
      <c r="C127" s="511"/>
      <c r="D127" s="512"/>
      <c r="E127" s="512"/>
      <c r="F127" s="511"/>
    </row>
    <row r="128" spans="1:6" ht="30" customHeight="1">
      <c r="A128" s="498" t="s">
        <v>445</v>
      </c>
      <c r="B128" s="500" t="s">
        <v>446</v>
      </c>
      <c r="C128" s="517" t="s">
        <v>340</v>
      </c>
      <c r="D128" s="500" t="s">
        <v>490</v>
      </c>
      <c r="E128" s="500" t="s">
        <v>446</v>
      </c>
      <c r="F128" s="527" t="s">
        <v>491</v>
      </c>
    </row>
    <row r="129" spans="1:6" ht="30" customHeight="1">
      <c r="A129" s="513" t="s">
        <v>492</v>
      </c>
      <c r="B129" s="514" t="s">
        <v>493</v>
      </c>
      <c r="C129" s="516" t="s">
        <v>494</v>
      </c>
      <c r="D129" s="534" t="s">
        <v>495</v>
      </c>
      <c r="E129" s="514" t="s">
        <v>496</v>
      </c>
      <c r="F129" s="516" t="s">
        <v>497</v>
      </c>
    </row>
    <row r="130" spans="1:6" ht="30" customHeight="1">
      <c r="A130" s="513"/>
      <c r="B130" s="514"/>
      <c r="C130" s="524"/>
      <c r="D130" s="534"/>
      <c r="E130" s="534"/>
      <c r="F130" s="516"/>
    </row>
    <row r="131" spans="1:6" ht="30" customHeight="1">
      <c r="A131" s="513"/>
      <c r="B131" s="514"/>
      <c r="C131" s="524"/>
      <c r="D131" s="534"/>
      <c r="E131" s="534"/>
      <c r="F131" s="516"/>
    </row>
    <row r="132" spans="1:6" ht="30" customHeight="1">
      <c r="A132" s="513"/>
      <c r="B132" s="514"/>
      <c r="C132" s="524"/>
      <c r="D132" s="534"/>
      <c r="E132" s="534"/>
      <c r="F132" s="516"/>
    </row>
    <row r="133" spans="1:6" ht="30" customHeight="1">
      <c r="A133" s="513" t="s">
        <v>498</v>
      </c>
      <c r="B133" s="514" t="s">
        <v>493</v>
      </c>
      <c r="C133" s="524" t="s">
        <v>340</v>
      </c>
      <c r="D133" s="514" t="s">
        <v>499</v>
      </c>
      <c r="E133" s="514" t="s">
        <v>500</v>
      </c>
      <c r="F133" s="516" t="s">
        <v>501</v>
      </c>
    </row>
    <row r="134" spans="1:6" ht="30" customHeight="1">
      <c r="A134" s="513"/>
      <c r="B134" s="514"/>
      <c r="C134" s="524"/>
      <c r="D134" s="534"/>
      <c r="E134" s="534"/>
      <c r="F134" s="516"/>
    </row>
    <row r="135" spans="1:6" ht="30" customHeight="1">
      <c r="A135" s="513"/>
      <c r="B135" s="514"/>
      <c r="C135" s="524"/>
      <c r="D135" s="534"/>
      <c r="E135" s="534"/>
      <c r="F135" s="516"/>
    </row>
    <row r="136" spans="1:6" ht="30" customHeight="1">
      <c r="A136" s="513"/>
      <c r="B136" s="514"/>
      <c r="C136" s="524"/>
      <c r="D136" s="534"/>
      <c r="E136" s="534"/>
      <c r="F136" s="516"/>
    </row>
  </sheetData>
  <mergeCells count="149">
    <mergeCell ref="C9:C10"/>
    <mergeCell ref="F35:F36"/>
    <mergeCell ref="F8:F10"/>
    <mergeCell ref="D8:D10"/>
    <mergeCell ref="D26:D31"/>
    <mergeCell ref="E26:E31"/>
    <mergeCell ref="F26:F31"/>
    <mergeCell ref="D32:D33"/>
    <mergeCell ref="F32:F33"/>
    <mergeCell ref="E32:E33"/>
    <mergeCell ref="E8:E10"/>
    <mergeCell ref="F13:F18"/>
    <mergeCell ref="E13:E18"/>
    <mergeCell ref="E35:E36"/>
    <mergeCell ref="E20:E25"/>
    <mergeCell ref="D35:D36"/>
    <mergeCell ref="C20:C25"/>
    <mergeCell ref="D20:D25"/>
    <mergeCell ref="A13:A18"/>
    <mergeCell ref="B35:B36"/>
    <mergeCell ref="B13:B18"/>
    <mergeCell ref="B26:B31"/>
    <mergeCell ref="B32:B33"/>
    <mergeCell ref="C26:C31"/>
    <mergeCell ref="A20:A31"/>
    <mergeCell ref="F43:F44"/>
    <mergeCell ref="B48:B51"/>
    <mergeCell ref="C49:C51"/>
    <mergeCell ref="D48:D51"/>
    <mergeCell ref="E48:E51"/>
    <mergeCell ref="F48:F51"/>
    <mergeCell ref="B43:B45"/>
    <mergeCell ref="D43:D44"/>
    <mergeCell ref="E43:E44"/>
    <mergeCell ref="F55:F56"/>
    <mergeCell ref="D55:D56"/>
    <mergeCell ref="E55:E56"/>
    <mergeCell ref="C55:C56"/>
    <mergeCell ref="F63:F64"/>
    <mergeCell ref="F69:F71"/>
    <mergeCell ref="D65:D68"/>
    <mergeCell ref="E65:E68"/>
    <mergeCell ref="F65:F68"/>
    <mergeCell ref="B74:B77"/>
    <mergeCell ref="A74:A77"/>
    <mergeCell ref="D63:D64"/>
    <mergeCell ref="E63:E64"/>
    <mergeCell ref="A63:A64"/>
    <mergeCell ref="C63:C64"/>
    <mergeCell ref="A72:A73"/>
    <mergeCell ref="B72:B73"/>
    <mergeCell ref="C66:C68"/>
    <mergeCell ref="B65:B68"/>
    <mergeCell ref="A48:A51"/>
    <mergeCell ref="A69:A71"/>
    <mergeCell ref="B55:B56"/>
    <mergeCell ref="A52:A56"/>
    <mergeCell ref="A57:A62"/>
    <mergeCell ref="B57:B62"/>
    <mergeCell ref="B63:B64"/>
    <mergeCell ref="A65:A68"/>
    <mergeCell ref="B69:B71"/>
    <mergeCell ref="B41:B42"/>
    <mergeCell ref="A32:A39"/>
    <mergeCell ref="A4:A7"/>
    <mergeCell ref="A8:A12"/>
    <mergeCell ref="B11:B12"/>
    <mergeCell ref="B8:B10"/>
    <mergeCell ref="A40:A47"/>
    <mergeCell ref="C4:C7"/>
    <mergeCell ref="D4:D7"/>
    <mergeCell ref="E4:E7"/>
    <mergeCell ref="D74:D77"/>
    <mergeCell ref="E74:E77"/>
    <mergeCell ref="D57:D62"/>
    <mergeCell ref="C58:C62"/>
    <mergeCell ref="C69:C71"/>
    <mergeCell ref="C14:C18"/>
    <mergeCell ref="D13:D18"/>
    <mergeCell ref="F74:F77"/>
    <mergeCell ref="B4:B7"/>
    <mergeCell ref="C74:C77"/>
    <mergeCell ref="F4:F7"/>
    <mergeCell ref="B20:B25"/>
    <mergeCell ref="F20:F25"/>
    <mergeCell ref="D69:D71"/>
    <mergeCell ref="E69:E71"/>
    <mergeCell ref="F57:F62"/>
    <mergeCell ref="E57:E62"/>
    <mergeCell ref="A78:A84"/>
    <mergeCell ref="A85:A90"/>
    <mergeCell ref="E79:E80"/>
    <mergeCell ref="F79:F80"/>
    <mergeCell ref="D82:D84"/>
    <mergeCell ref="E82:E84"/>
    <mergeCell ref="F82:F84"/>
    <mergeCell ref="D79:D80"/>
    <mergeCell ref="C100:C107"/>
    <mergeCell ref="B82:B84"/>
    <mergeCell ref="B79:B80"/>
    <mergeCell ref="C83:C84"/>
    <mergeCell ref="C92:C98"/>
    <mergeCell ref="B85:B90"/>
    <mergeCell ref="E91:E98"/>
    <mergeCell ref="F91:F98"/>
    <mergeCell ref="B99:B107"/>
    <mergeCell ref="A99:A107"/>
    <mergeCell ref="D99:D107"/>
    <mergeCell ref="E99:E107"/>
    <mergeCell ref="F99:F107"/>
    <mergeCell ref="D91:D98"/>
    <mergeCell ref="B91:B98"/>
    <mergeCell ref="A91:A98"/>
    <mergeCell ref="B108:B112"/>
    <mergeCell ref="A108:A112"/>
    <mergeCell ref="B119:B127"/>
    <mergeCell ref="A119:A127"/>
    <mergeCell ref="B113:B115"/>
    <mergeCell ref="A113:A115"/>
    <mergeCell ref="B116:B117"/>
    <mergeCell ref="A116:A118"/>
    <mergeCell ref="F113:F115"/>
    <mergeCell ref="F116:F117"/>
    <mergeCell ref="E116:E117"/>
    <mergeCell ref="C113:C115"/>
    <mergeCell ref="D113:D115"/>
    <mergeCell ref="E113:E115"/>
    <mergeCell ref="F111:F112"/>
    <mergeCell ref="C111:C112"/>
    <mergeCell ref="D111:D112"/>
    <mergeCell ref="E111:E112"/>
    <mergeCell ref="F119:F127"/>
    <mergeCell ref="E119:E127"/>
    <mergeCell ref="D119:D127"/>
    <mergeCell ref="C116:C117"/>
    <mergeCell ref="D116:D117"/>
    <mergeCell ref="C119:C127"/>
    <mergeCell ref="E133:E136"/>
    <mergeCell ref="F133:F136"/>
    <mergeCell ref="A133:A136"/>
    <mergeCell ref="B133:B136"/>
    <mergeCell ref="C133:C136"/>
    <mergeCell ref="D133:D136"/>
    <mergeCell ref="E129:E132"/>
    <mergeCell ref="F129:F132"/>
    <mergeCell ref="A129:A132"/>
    <mergeCell ref="B129:B132"/>
    <mergeCell ref="C129:C132"/>
    <mergeCell ref="D129:D132"/>
  </mergeCells>
  <printOptions horizontalCentered="1"/>
  <pageMargins left="0.5905511811023623" right="0.5905511811023623" top="0.6692913385826772" bottom="0.6692913385826772" header="0.5118110236220472" footer="0.5118110236220472"/>
  <pageSetup horizontalDpi="300" verticalDpi="300" orientation="portrait" paperSize="9" scale="85" r:id="rId1"/>
  <rowBreaks count="4" manualBreakCount="4">
    <brk id="31" max="255" man="1"/>
    <brk id="56" max="255" man="1"/>
    <brk id="84" max="255" man="1"/>
    <brk id="11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00390625" defaultRowHeight="23.25" customHeight="1"/>
  <cols>
    <col min="1" max="1" width="13.75390625" style="561" customWidth="1"/>
    <col min="2" max="2" width="39.875" style="536" customWidth="1"/>
    <col min="3" max="3" width="8.75390625" style="536" customWidth="1"/>
    <col min="4" max="5" width="5.25390625" style="536" customWidth="1"/>
    <col min="6" max="7" width="13.125" style="536" customWidth="1"/>
    <col min="8" max="16384" width="9.00390625" style="536" customWidth="1"/>
  </cols>
  <sheetData>
    <row r="1" ht="23.25" customHeight="1">
      <c r="A1" s="535" t="s">
        <v>505</v>
      </c>
    </row>
    <row r="2" spans="1:7" ht="23.25" customHeight="1">
      <c r="A2" s="537"/>
      <c r="G2" s="538" t="s">
        <v>506</v>
      </c>
    </row>
    <row r="3" spans="1:7" ht="21.75" customHeight="1">
      <c r="A3" s="539" t="s">
        <v>507</v>
      </c>
      <c r="B3" s="539" t="s">
        <v>508</v>
      </c>
      <c r="C3" s="539" t="s">
        <v>509</v>
      </c>
      <c r="D3" s="540" t="s">
        <v>510</v>
      </c>
      <c r="E3" s="541"/>
      <c r="F3" s="542" t="s">
        <v>511</v>
      </c>
      <c r="G3" s="542" t="s">
        <v>512</v>
      </c>
    </row>
    <row r="4" spans="1:7" ht="21.75" customHeight="1">
      <c r="A4" s="543"/>
      <c r="B4" s="543"/>
      <c r="C4" s="543"/>
      <c r="D4" s="544" t="s">
        <v>513</v>
      </c>
      <c r="E4" s="544" t="s">
        <v>514</v>
      </c>
      <c r="F4" s="545" t="s">
        <v>950</v>
      </c>
      <c r="G4" s="545" t="s">
        <v>950</v>
      </c>
    </row>
    <row r="5" spans="1:7" ht="21.75" customHeight="1">
      <c r="A5" s="542" t="s">
        <v>515</v>
      </c>
      <c r="B5" s="546" t="s">
        <v>516</v>
      </c>
      <c r="C5" s="539" t="s">
        <v>517</v>
      </c>
      <c r="D5" s="539" t="s">
        <v>518</v>
      </c>
      <c r="E5" s="539" t="s">
        <v>519</v>
      </c>
      <c r="F5" s="542" t="s">
        <v>520</v>
      </c>
      <c r="G5" s="547">
        <v>30000</v>
      </c>
    </row>
    <row r="6" spans="1:7" ht="21.75" customHeight="1">
      <c r="A6" s="548"/>
      <c r="B6" s="549" t="s">
        <v>521</v>
      </c>
      <c r="C6" s="543"/>
      <c r="D6" s="543"/>
      <c r="E6" s="543"/>
      <c r="F6" s="550">
        <v>27416</v>
      </c>
      <c r="G6" s="543"/>
    </row>
    <row r="7" spans="1:7" ht="21.75" customHeight="1">
      <c r="A7" s="548"/>
      <c r="B7" s="549" t="s">
        <v>522</v>
      </c>
      <c r="C7" s="539" t="s">
        <v>523</v>
      </c>
      <c r="D7" s="539" t="s">
        <v>524</v>
      </c>
      <c r="E7" s="539" t="s">
        <v>525</v>
      </c>
      <c r="F7" s="542" t="s">
        <v>526</v>
      </c>
      <c r="G7" s="547">
        <v>32293</v>
      </c>
    </row>
    <row r="8" spans="1:7" ht="21.75" customHeight="1">
      <c r="A8" s="548"/>
      <c r="B8" s="551" t="s">
        <v>502</v>
      </c>
      <c r="C8" s="543"/>
      <c r="D8" s="543"/>
      <c r="E8" s="543"/>
      <c r="F8" s="550">
        <v>31840</v>
      </c>
      <c r="G8" s="543"/>
    </row>
    <row r="9" spans="1:7" ht="21.75" customHeight="1">
      <c r="A9" s="548"/>
      <c r="B9" s="549"/>
      <c r="C9" s="539" t="s">
        <v>527</v>
      </c>
      <c r="D9" s="539" t="s">
        <v>528</v>
      </c>
      <c r="E9" s="539" t="s">
        <v>529</v>
      </c>
      <c r="F9" s="542" t="s">
        <v>530</v>
      </c>
      <c r="G9" s="547">
        <v>35789</v>
      </c>
    </row>
    <row r="10" spans="1:7" ht="21.75" customHeight="1">
      <c r="A10" s="548"/>
      <c r="B10" s="551"/>
      <c r="C10" s="552"/>
      <c r="D10" s="552"/>
      <c r="E10" s="552"/>
      <c r="F10" s="553">
        <v>35333</v>
      </c>
      <c r="G10" s="552"/>
    </row>
    <row r="11" spans="1:7" ht="21.75" customHeight="1">
      <c r="A11" s="548"/>
      <c r="B11" s="551"/>
      <c r="C11" s="539" t="s">
        <v>531</v>
      </c>
      <c r="D11" s="539" t="s">
        <v>532</v>
      </c>
      <c r="E11" s="539" t="s">
        <v>533</v>
      </c>
      <c r="F11" s="542" t="s">
        <v>534</v>
      </c>
      <c r="G11" s="547">
        <v>39398</v>
      </c>
    </row>
    <row r="12" spans="1:7" ht="21.75" customHeight="1">
      <c r="A12" s="548"/>
      <c r="B12" s="551"/>
      <c r="C12" s="552"/>
      <c r="D12" s="552"/>
      <c r="E12" s="552"/>
      <c r="F12" s="553">
        <v>39345</v>
      </c>
      <c r="G12" s="552"/>
    </row>
    <row r="13" spans="1:7" ht="21.75" customHeight="1">
      <c r="A13" s="542" t="s">
        <v>535</v>
      </c>
      <c r="B13" s="554" t="s">
        <v>536</v>
      </c>
      <c r="C13" s="539" t="s">
        <v>537</v>
      </c>
      <c r="D13" s="539" t="s">
        <v>518</v>
      </c>
      <c r="E13" s="539" t="s">
        <v>519</v>
      </c>
      <c r="F13" s="542" t="s">
        <v>520</v>
      </c>
      <c r="G13" s="547">
        <v>30000</v>
      </c>
    </row>
    <row r="14" spans="1:7" ht="21.75" customHeight="1">
      <c r="A14" s="555"/>
      <c r="B14" s="551" t="s">
        <v>503</v>
      </c>
      <c r="C14" s="543"/>
      <c r="D14" s="543"/>
      <c r="E14" s="543"/>
      <c r="F14" s="550">
        <v>27612</v>
      </c>
      <c r="G14" s="543"/>
    </row>
    <row r="15" spans="1:7" ht="21.75" customHeight="1">
      <c r="A15" s="555"/>
      <c r="B15" s="556"/>
      <c r="C15" s="539" t="s">
        <v>538</v>
      </c>
      <c r="D15" s="539" t="s">
        <v>539</v>
      </c>
      <c r="E15" s="539" t="s">
        <v>540</v>
      </c>
      <c r="F15" s="542" t="s">
        <v>541</v>
      </c>
      <c r="G15" s="547">
        <v>35789</v>
      </c>
    </row>
    <row r="16" spans="1:7" ht="21.75" customHeight="1">
      <c r="A16" s="555"/>
      <c r="C16" s="543"/>
      <c r="D16" s="543"/>
      <c r="E16" s="543"/>
      <c r="F16" s="550">
        <v>35142</v>
      </c>
      <c r="G16" s="543"/>
    </row>
    <row r="17" spans="1:7" ht="21.75" customHeight="1">
      <c r="A17" s="555"/>
      <c r="B17" s="551"/>
      <c r="C17" s="557" t="s">
        <v>542</v>
      </c>
      <c r="D17" s="539" t="s">
        <v>543</v>
      </c>
      <c r="E17" s="539" t="s">
        <v>544</v>
      </c>
      <c r="F17" s="553" t="s">
        <v>530</v>
      </c>
      <c r="G17" s="547">
        <v>37839</v>
      </c>
    </row>
    <row r="18" spans="1:7" ht="21.75" customHeight="1">
      <c r="A18" s="555"/>
      <c r="B18" s="558"/>
      <c r="C18" s="543"/>
      <c r="D18" s="543"/>
      <c r="E18" s="543"/>
      <c r="F18" s="550">
        <v>37839</v>
      </c>
      <c r="G18" s="559"/>
    </row>
    <row r="19" spans="1:7" ht="21.75" customHeight="1">
      <c r="A19" s="555"/>
      <c r="B19" s="551"/>
      <c r="C19" s="557" t="s">
        <v>545</v>
      </c>
      <c r="D19" s="539" t="s">
        <v>540</v>
      </c>
      <c r="E19" s="539" t="s">
        <v>546</v>
      </c>
      <c r="F19" s="542" t="s">
        <v>534</v>
      </c>
      <c r="G19" s="553"/>
    </row>
    <row r="20" spans="1:7" ht="21.75" customHeight="1">
      <c r="A20" s="555"/>
      <c r="B20" s="551"/>
      <c r="C20" s="543"/>
      <c r="D20" s="543"/>
      <c r="E20" s="543"/>
      <c r="F20" s="553" t="s">
        <v>547</v>
      </c>
      <c r="G20" s="553"/>
    </row>
    <row r="21" spans="1:7" ht="21.75" customHeight="1">
      <c r="A21" s="542" t="s">
        <v>548</v>
      </c>
      <c r="B21" s="546" t="s">
        <v>549</v>
      </c>
      <c r="C21" s="539" t="s">
        <v>550</v>
      </c>
      <c r="D21" s="539" t="s">
        <v>537</v>
      </c>
      <c r="E21" s="539" t="s">
        <v>551</v>
      </c>
      <c r="F21" s="542" t="s">
        <v>520</v>
      </c>
      <c r="G21" s="547">
        <v>31744</v>
      </c>
    </row>
    <row r="22" spans="1:7" ht="21.75" customHeight="1">
      <c r="A22" s="555"/>
      <c r="B22" s="549" t="s">
        <v>552</v>
      </c>
      <c r="C22" s="543"/>
      <c r="D22" s="543"/>
      <c r="E22" s="543"/>
      <c r="F22" s="550">
        <v>31237</v>
      </c>
      <c r="G22" s="543"/>
    </row>
    <row r="23" spans="1:7" ht="21.75" customHeight="1">
      <c r="A23" s="555"/>
      <c r="B23" s="549"/>
      <c r="C23" s="539" t="s">
        <v>553</v>
      </c>
      <c r="D23" s="539" t="s">
        <v>554</v>
      </c>
      <c r="E23" s="539" t="s">
        <v>555</v>
      </c>
      <c r="F23" s="542" t="s">
        <v>541</v>
      </c>
      <c r="G23" s="547">
        <v>35789</v>
      </c>
    </row>
    <row r="24" spans="1:7" ht="21.75" customHeight="1">
      <c r="A24" s="555"/>
      <c r="B24" s="556"/>
      <c r="C24" s="552"/>
      <c r="D24" s="552"/>
      <c r="E24" s="552"/>
      <c r="F24" s="553">
        <v>35016</v>
      </c>
      <c r="G24" s="559"/>
    </row>
    <row r="25" spans="1:7" ht="21.75" customHeight="1">
      <c r="A25" s="555"/>
      <c r="B25" s="556"/>
      <c r="C25" s="539" t="s">
        <v>556</v>
      </c>
      <c r="D25" s="539" t="s">
        <v>557</v>
      </c>
      <c r="E25" s="539" t="s">
        <v>558</v>
      </c>
      <c r="F25" s="560" t="s">
        <v>530</v>
      </c>
      <c r="G25" s="547"/>
    </row>
    <row r="26" spans="1:7" ht="21.75" customHeight="1">
      <c r="A26" s="545"/>
      <c r="B26" s="558" t="s">
        <v>559</v>
      </c>
      <c r="C26" s="543"/>
      <c r="D26" s="543"/>
      <c r="E26" s="543"/>
      <c r="F26" s="553" t="s">
        <v>560</v>
      </c>
      <c r="G26" s="559"/>
    </row>
    <row r="27" spans="1:7" ht="21.75" customHeight="1">
      <c r="A27" s="542" t="s">
        <v>561</v>
      </c>
      <c r="B27" s="546" t="s">
        <v>562</v>
      </c>
      <c r="C27" s="539" t="s">
        <v>563</v>
      </c>
      <c r="D27" s="539" t="s">
        <v>564</v>
      </c>
      <c r="E27" s="539" t="s">
        <v>565</v>
      </c>
      <c r="F27" s="542"/>
      <c r="G27" s="542"/>
    </row>
    <row r="28" spans="1:7" ht="21.75" customHeight="1">
      <c r="A28" s="555"/>
      <c r="B28" s="549" t="s">
        <v>566</v>
      </c>
      <c r="C28" s="552"/>
      <c r="D28" s="552"/>
      <c r="E28" s="552"/>
      <c r="F28" s="555" t="s">
        <v>520</v>
      </c>
      <c r="G28" s="555"/>
    </row>
    <row r="29" spans="1:7" ht="21.75" customHeight="1">
      <c r="A29" s="555"/>
      <c r="B29" s="549"/>
      <c r="C29" s="552"/>
      <c r="D29" s="552"/>
      <c r="E29" s="552"/>
      <c r="F29" s="555" t="s">
        <v>560</v>
      </c>
      <c r="G29" s="555"/>
    </row>
    <row r="30" spans="1:7" ht="21.75" customHeight="1">
      <c r="A30" s="545"/>
      <c r="B30" s="558" t="s">
        <v>567</v>
      </c>
      <c r="C30" s="543"/>
      <c r="D30" s="543"/>
      <c r="E30" s="543"/>
      <c r="F30" s="545"/>
      <c r="G30" s="545"/>
    </row>
    <row r="31" spans="1:7" ht="21.75" customHeight="1">
      <c r="A31" s="542" t="s">
        <v>568</v>
      </c>
      <c r="B31" s="546" t="s">
        <v>569</v>
      </c>
      <c r="C31" s="539" t="s">
        <v>504</v>
      </c>
      <c r="D31" s="539" t="s">
        <v>532</v>
      </c>
      <c r="E31" s="539" t="s">
        <v>533</v>
      </c>
      <c r="F31" s="542"/>
      <c r="G31" s="542"/>
    </row>
    <row r="32" spans="1:7" ht="21.75" customHeight="1">
      <c r="A32" s="555"/>
      <c r="B32" s="549" t="s">
        <v>570</v>
      </c>
      <c r="C32" s="552"/>
      <c r="D32" s="552"/>
      <c r="E32" s="552"/>
      <c r="F32" s="555" t="s">
        <v>520</v>
      </c>
      <c r="G32" s="555"/>
    </row>
    <row r="33" spans="1:7" ht="21.75" customHeight="1">
      <c r="A33" s="555"/>
      <c r="B33" s="549"/>
      <c r="C33" s="552"/>
      <c r="D33" s="552"/>
      <c r="E33" s="552"/>
      <c r="F33" s="555" t="s">
        <v>571</v>
      </c>
      <c r="G33" s="555"/>
    </row>
    <row r="34" spans="1:7" ht="21.75" customHeight="1">
      <c r="A34" s="555"/>
      <c r="B34" s="551" t="s">
        <v>572</v>
      </c>
      <c r="C34" s="552"/>
      <c r="D34" s="552"/>
      <c r="E34" s="552"/>
      <c r="F34" s="545"/>
      <c r="G34" s="555"/>
    </row>
    <row r="35" spans="1:7" ht="21.75" customHeight="1">
      <c r="A35" s="542" t="s">
        <v>573</v>
      </c>
      <c r="B35" s="546" t="s">
        <v>574</v>
      </c>
      <c r="C35" s="539" t="s">
        <v>553</v>
      </c>
      <c r="D35" s="539" t="s">
        <v>554</v>
      </c>
      <c r="E35" s="539" t="s">
        <v>555</v>
      </c>
      <c r="F35" s="555" t="s">
        <v>520</v>
      </c>
      <c r="G35" s="547">
        <v>35825</v>
      </c>
    </row>
    <row r="36" spans="1:7" ht="21.75" customHeight="1">
      <c r="A36" s="555"/>
      <c r="B36" s="551" t="s">
        <v>575</v>
      </c>
      <c r="C36" s="543"/>
      <c r="D36" s="543"/>
      <c r="E36" s="543"/>
      <c r="F36" s="553">
        <v>35142</v>
      </c>
      <c r="G36" s="543"/>
    </row>
    <row r="37" spans="1:7" ht="21.75" customHeight="1">
      <c r="A37" s="555"/>
      <c r="B37" s="549"/>
      <c r="C37" s="539" t="s">
        <v>556</v>
      </c>
      <c r="D37" s="539" t="s">
        <v>557</v>
      </c>
      <c r="E37" s="539" t="s">
        <v>558</v>
      </c>
      <c r="F37" s="560" t="s">
        <v>526</v>
      </c>
      <c r="G37" s="547">
        <v>38383</v>
      </c>
    </row>
    <row r="38" spans="1:7" ht="21.75" customHeight="1">
      <c r="A38" s="545"/>
      <c r="B38" s="558"/>
      <c r="C38" s="543"/>
      <c r="D38" s="543"/>
      <c r="E38" s="543"/>
      <c r="F38" s="550">
        <v>38383</v>
      </c>
      <c r="G38" s="543"/>
    </row>
  </sheetData>
  <mergeCells count="61">
    <mergeCell ref="G25:G26"/>
    <mergeCell ref="G15:G16"/>
    <mergeCell ref="G21:G22"/>
    <mergeCell ref="G23:G24"/>
    <mergeCell ref="G17:G18"/>
    <mergeCell ref="G5:G6"/>
    <mergeCell ref="G7:G8"/>
    <mergeCell ref="G9:G10"/>
    <mergeCell ref="G13:G14"/>
    <mergeCell ref="G11:G12"/>
    <mergeCell ref="D35:D36"/>
    <mergeCell ref="E35:E36"/>
    <mergeCell ref="G35:G36"/>
    <mergeCell ref="C37:C38"/>
    <mergeCell ref="D37:D38"/>
    <mergeCell ref="E37:E38"/>
    <mergeCell ref="C35:C36"/>
    <mergeCell ref="G37:G38"/>
    <mergeCell ref="B3:B4"/>
    <mergeCell ref="A3:A4"/>
    <mergeCell ref="C3:C4"/>
    <mergeCell ref="D3:E3"/>
    <mergeCell ref="E5:E6"/>
    <mergeCell ref="E7:E8"/>
    <mergeCell ref="D5:D6"/>
    <mergeCell ref="D7:D8"/>
    <mergeCell ref="C5:C6"/>
    <mergeCell ref="C7:C8"/>
    <mergeCell ref="C9:C10"/>
    <mergeCell ref="C13:C14"/>
    <mergeCell ref="C11:C12"/>
    <mergeCell ref="D9:D10"/>
    <mergeCell ref="D13:D14"/>
    <mergeCell ref="D11:D12"/>
    <mergeCell ref="D21:D22"/>
    <mergeCell ref="D17:D18"/>
    <mergeCell ref="D19:D20"/>
    <mergeCell ref="E25:E26"/>
    <mergeCell ref="E11:E12"/>
    <mergeCell ref="C25:C26"/>
    <mergeCell ref="C17:C18"/>
    <mergeCell ref="D23:D24"/>
    <mergeCell ref="C15:C16"/>
    <mergeCell ref="C21:C22"/>
    <mergeCell ref="C19:C20"/>
    <mergeCell ref="E19:E20"/>
    <mergeCell ref="E9:E10"/>
    <mergeCell ref="E13:E14"/>
    <mergeCell ref="E15:E16"/>
    <mergeCell ref="E21:E22"/>
    <mergeCell ref="E17:E18"/>
    <mergeCell ref="C31:C34"/>
    <mergeCell ref="D31:D34"/>
    <mergeCell ref="E31:E34"/>
    <mergeCell ref="D15:D16"/>
    <mergeCell ref="C27:C30"/>
    <mergeCell ref="D27:D30"/>
    <mergeCell ref="E27:E30"/>
    <mergeCell ref="C23:C24"/>
    <mergeCell ref="D25:D26"/>
    <mergeCell ref="E23:E24"/>
  </mergeCells>
  <printOptions/>
  <pageMargins left="0.7" right="0.75" top="0.82" bottom="1" header="0.512" footer="0.512"/>
  <pageSetup horizontalDpi="300" verticalDpi="3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pane xSplit="2" ySplit="4" topLeftCell="C5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.00390625" defaultRowHeight="13.5"/>
  <cols>
    <col min="1" max="1" width="9.375" style="563" customWidth="1"/>
    <col min="2" max="2" width="9.125" style="563" customWidth="1"/>
    <col min="3" max="6" width="9.625" style="563" customWidth="1"/>
    <col min="7" max="7" width="8.625" style="563" customWidth="1"/>
    <col min="8" max="8" width="9.625" style="563" customWidth="1"/>
    <col min="9" max="9" width="10.625" style="563" customWidth="1"/>
    <col min="10" max="10" width="9.625" style="563" customWidth="1"/>
    <col min="11" max="11" width="8.625" style="563" customWidth="1"/>
    <col min="12" max="12" width="9.625" style="563" customWidth="1"/>
    <col min="13" max="13" width="10.625" style="563" customWidth="1"/>
    <col min="14" max="14" width="9.625" style="563" customWidth="1"/>
    <col min="15" max="15" width="8.625" style="563" customWidth="1"/>
    <col min="16" max="16" width="10.625" style="563" customWidth="1"/>
    <col min="17" max="17" width="9.625" style="563" customWidth="1"/>
    <col min="18" max="16384" width="9.00390625" style="563" customWidth="1"/>
  </cols>
  <sheetData>
    <row r="1" spans="1:17" ht="16.5" customHeight="1">
      <c r="A1" s="562" t="s">
        <v>587</v>
      </c>
      <c r="Q1" s="564" t="s">
        <v>588</v>
      </c>
    </row>
    <row r="2" ht="9.75" customHeight="1" thickBot="1">
      <c r="Q2" s="565"/>
    </row>
    <row r="3" spans="1:17" ht="16.5" customHeight="1">
      <c r="A3" s="566" t="s">
        <v>589</v>
      </c>
      <c r="B3" s="567" t="s">
        <v>590</v>
      </c>
      <c r="C3" s="568" t="s">
        <v>591</v>
      </c>
      <c r="D3" s="569"/>
      <c r="E3" s="569"/>
      <c r="F3" s="570"/>
      <c r="G3" s="571" t="s">
        <v>592</v>
      </c>
      <c r="H3" s="569"/>
      <c r="I3" s="569"/>
      <c r="J3" s="572"/>
      <c r="K3" s="571" t="s">
        <v>593</v>
      </c>
      <c r="L3" s="573"/>
      <c r="M3" s="573"/>
      <c r="N3" s="574"/>
      <c r="O3" s="569" t="s">
        <v>594</v>
      </c>
      <c r="P3" s="573"/>
      <c r="Q3" s="575"/>
    </row>
    <row r="4" spans="1:17" ht="24" customHeight="1">
      <c r="A4" s="576"/>
      <c r="B4" s="577"/>
      <c r="C4" s="578" t="s">
        <v>595</v>
      </c>
      <c r="D4" s="578" t="s">
        <v>596</v>
      </c>
      <c r="E4" s="578" t="s">
        <v>597</v>
      </c>
      <c r="F4" s="579" t="s">
        <v>598</v>
      </c>
      <c r="G4" s="580" t="s">
        <v>599</v>
      </c>
      <c r="H4" s="578" t="s">
        <v>600</v>
      </c>
      <c r="I4" s="578" t="s">
        <v>601</v>
      </c>
      <c r="J4" s="581" t="s">
        <v>602</v>
      </c>
      <c r="K4" s="582" t="s">
        <v>599</v>
      </c>
      <c r="L4" s="578" t="s">
        <v>600</v>
      </c>
      <c r="M4" s="578" t="s">
        <v>601</v>
      </c>
      <c r="N4" s="581" t="s">
        <v>602</v>
      </c>
      <c r="O4" s="580" t="s">
        <v>599</v>
      </c>
      <c r="P4" s="578" t="s">
        <v>601</v>
      </c>
      <c r="Q4" s="583" t="s">
        <v>602</v>
      </c>
    </row>
    <row r="5" spans="1:17" ht="15" customHeight="1">
      <c r="A5" s="584" t="s">
        <v>1306</v>
      </c>
      <c r="B5" s="585" t="s">
        <v>970</v>
      </c>
      <c r="C5" s="586">
        <v>36397</v>
      </c>
      <c r="D5" s="587">
        <v>6940</v>
      </c>
      <c r="E5" s="588">
        <v>204</v>
      </c>
      <c r="F5" s="589">
        <f>D5-E5</f>
        <v>6736</v>
      </c>
      <c r="G5" s="590">
        <v>210</v>
      </c>
      <c r="H5" s="591" t="s">
        <v>603</v>
      </c>
      <c r="I5" s="591" t="s">
        <v>603</v>
      </c>
      <c r="J5" s="592">
        <v>28045</v>
      </c>
      <c r="K5" s="593">
        <v>210</v>
      </c>
      <c r="L5" s="591" t="s">
        <v>604</v>
      </c>
      <c r="M5" s="591" t="s">
        <v>604</v>
      </c>
      <c r="N5" s="592">
        <v>31198</v>
      </c>
      <c r="O5" s="594"/>
      <c r="P5" s="591"/>
      <c r="Q5" s="595"/>
    </row>
    <row r="6" spans="1:17" ht="15" customHeight="1">
      <c r="A6" s="596"/>
      <c r="B6" s="597" t="s">
        <v>605</v>
      </c>
      <c r="C6" s="598">
        <v>1652</v>
      </c>
      <c r="D6" s="598">
        <v>1652</v>
      </c>
      <c r="E6" s="599">
        <v>209</v>
      </c>
      <c r="F6" s="600">
        <f>D6-E6</f>
        <v>1443</v>
      </c>
      <c r="G6" s="601">
        <v>220</v>
      </c>
      <c r="H6" s="602">
        <v>95000</v>
      </c>
      <c r="I6" s="602">
        <v>66500</v>
      </c>
      <c r="J6" s="603" t="s">
        <v>606</v>
      </c>
      <c r="K6" s="604">
        <v>220</v>
      </c>
      <c r="L6" s="602">
        <v>103500</v>
      </c>
      <c r="M6" s="602">
        <v>63700</v>
      </c>
      <c r="N6" s="605" t="s">
        <v>606</v>
      </c>
      <c r="O6" s="606"/>
      <c r="P6" s="607"/>
      <c r="Q6" s="608"/>
    </row>
    <row r="7" spans="1:17" ht="15" customHeight="1">
      <c r="A7" s="596"/>
      <c r="B7" s="609" t="s">
        <v>607</v>
      </c>
      <c r="C7" s="598">
        <v>4356</v>
      </c>
      <c r="D7" s="598">
        <v>4356</v>
      </c>
      <c r="E7" s="599">
        <v>216</v>
      </c>
      <c r="F7" s="600">
        <f>D7-E7</f>
        <v>4140</v>
      </c>
      <c r="G7" s="601">
        <v>190</v>
      </c>
      <c r="H7" s="607"/>
      <c r="I7" s="607"/>
      <c r="J7" s="610" t="s">
        <v>608</v>
      </c>
      <c r="K7" s="604">
        <v>192</v>
      </c>
      <c r="L7" s="607"/>
      <c r="M7" s="611">
        <v>-4800</v>
      </c>
      <c r="N7" s="610" t="s">
        <v>609</v>
      </c>
      <c r="O7" s="606"/>
      <c r="P7" s="607"/>
      <c r="Q7" s="608"/>
    </row>
    <row r="8" spans="1:17" ht="15" customHeight="1">
      <c r="A8" s="596"/>
      <c r="B8" s="609" t="s">
        <v>610</v>
      </c>
      <c r="C8" s="612">
        <v>3463</v>
      </c>
      <c r="D8" s="612">
        <v>3463</v>
      </c>
      <c r="E8" s="599">
        <v>171</v>
      </c>
      <c r="F8" s="600">
        <f>D8-E8</f>
        <v>3292</v>
      </c>
      <c r="G8" s="601">
        <v>180</v>
      </c>
      <c r="H8" s="607"/>
      <c r="I8" s="607"/>
      <c r="J8" s="613"/>
      <c r="K8" s="604">
        <v>180</v>
      </c>
      <c r="L8" s="607"/>
      <c r="M8" s="607"/>
      <c r="N8" s="613"/>
      <c r="O8" s="606"/>
      <c r="P8" s="607"/>
      <c r="Q8" s="608"/>
    </row>
    <row r="9" spans="1:17" ht="15" customHeight="1">
      <c r="A9" s="596"/>
      <c r="B9" s="609" t="s">
        <v>611</v>
      </c>
      <c r="C9" s="612">
        <v>6513</v>
      </c>
      <c r="D9" s="612">
        <v>6513</v>
      </c>
      <c r="E9" s="599">
        <v>427</v>
      </c>
      <c r="F9" s="600">
        <f>D9-E9</f>
        <v>6086</v>
      </c>
      <c r="G9" s="601">
        <v>370</v>
      </c>
      <c r="H9" s="607"/>
      <c r="I9" s="607"/>
      <c r="J9" s="613"/>
      <c r="K9" s="604">
        <v>370</v>
      </c>
      <c r="L9" s="607"/>
      <c r="M9" s="607"/>
      <c r="N9" s="613"/>
      <c r="O9" s="606"/>
      <c r="P9" s="607"/>
      <c r="Q9" s="608"/>
    </row>
    <row r="10" spans="1:17" ht="15" customHeight="1">
      <c r="A10" s="614"/>
      <c r="B10" s="615" t="s">
        <v>612</v>
      </c>
      <c r="C10" s="616">
        <f>SUM(C5:C9)</f>
        <v>52381</v>
      </c>
      <c r="D10" s="616">
        <f>SUM(D5:D9)</f>
        <v>22924</v>
      </c>
      <c r="E10" s="617">
        <f>SUM(E5:E9)</f>
        <v>1227</v>
      </c>
      <c r="F10" s="618">
        <f>SUM(F5:F9)</f>
        <v>21697</v>
      </c>
      <c r="G10" s="619">
        <f>SUM(G5:G9)</f>
        <v>1170</v>
      </c>
      <c r="H10" s="620"/>
      <c r="I10" s="620"/>
      <c r="J10" s="621"/>
      <c r="K10" s="622">
        <f>SUM(K5:K9)</f>
        <v>1172</v>
      </c>
      <c r="L10" s="620"/>
      <c r="M10" s="620"/>
      <c r="N10" s="621"/>
      <c r="O10" s="623"/>
      <c r="P10" s="620"/>
      <c r="Q10" s="624"/>
    </row>
    <row r="11" spans="1:17" ht="15" customHeight="1">
      <c r="A11" s="625" t="s">
        <v>1319</v>
      </c>
      <c r="B11" s="585" t="s">
        <v>1321</v>
      </c>
      <c r="C11" s="587">
        <v>19463</v>
      </c>
      <c r="D11" s="587">
        <v>11423</v>
      </c>
      <c r="E11" s="588">
        <v>1106.4</v>
      </c>
      <c r="F11" s="600">
        <f>D11-E11</f>
        <v>10316.6</v>
      </c>
      <c r="G11" s="590">
        <v>1080</v>
      </c>
      <c r="H11" s="591" t="s">
        <v>613</v>
      </c>
      <c r="I11" s="591" t="s">
        <v>613</v>
      </c>
      <c r="J11" s="592">
        <v>28045</v>
      </c>
      <c r="K11" s="593">
        <v>1083</v>
      </c>
      <c r="L11" s="591" t="s">
        <v>614</v>
      </c>
      <c r="M11" s="591" t="s">
        <v>614</v>
      </c>
      <c r="N11" s="592">
        <v>30985</v>
      </c>
      <c r="O11" s="594"/>
      <c r="P11" s="591"/>
      <c r="Q11" s="595"/>
    </row>
    <row r="12" spans="1:17" ht="15" customHeight="1">
      <c r="A12" s="626"/>
      <c r="B12" s="609" t="s">
        <v>615</v>
      </c>
      <c r="C12" s="598">
        <v>13613</v>
      </c>
      <c r="D12" s="598">
        <v>10423</v>
      </c>
      <c r="E12" s="599">
        <v>536.5</v>
      </c>
      <c r="F12" s="600">
        <f>D12-E12</f>
        <v>9886.5</v>
      </c>
      <c r="G12" s="601">
        <v>530</v>
      </c>
      <c r="H12" s="602">
        <v>99000</v>
      </c>
      <c r="I12" s="602">
        <v>67400</v>
      </c>
      <c r="J12" s="603" t="s">
        <v>606</v>
      </c>
      <c r="K12" s="604">
        <v>530</v>
      </c>
      <c r="L12" s="602">
        <v>107000</v>
      </c>
      <c r="M12" s="602">
        <v>58100</v>
      </c>
      <c r="N12" s="605" t="s">
        <v>606</v>
      </c>
      <c r="O12" s="606"/>
      <c r="P12" s="607"/>
      <c r="Q12" s="608"/>
    </row>
    <row r="13" spans="1:17" ht="15" customHeight="1">
      <c r="A13" s="627"/>
      <c r="B13" s="615" t="s">
        <v>612</v>
      </c>
      <c r="C13" s="616">
        <f>SUM(C11:C12)</f>
        <v>33076</v>
      </c>
      <c r="D13" s="616">
        <f>SUM(D11:D12)</f>
        <v>21846</v>
      </c>
      <c r="E13" s="617">
        <f>SUM(E11:E12)</f>
        <v>1642.9</v>
      </c>
      <c r="F13" s="618">
        <f>SUM(F11:F12)</f>
        <v>20203.1</v>
      </c>
      <c r="G13" s="619">
        <f>SUM(G11:G12)</f>
        <v>1610</v>
      </c>
      <c r="H13" s="620"/>
      <c r="I13" s="620"/>
      <c r="J13" s="628" t="s">
        <v>616</v>
      </c>
      <c r="K13" s="622">
        <f>SUM(K11:K12)</f>
        <v>1613</v>
      </c>
      <c r="L13" s="620"/>
      <c r="M13" s="629">
        <v>-900</v>
      </c>
      <c r="N13" s="628" t="s">
        <v>617</v>
      </c>
      <c r="O13" s="623"/>
      <c r="P13" s="620"/>
      <c r="Q13" s="624"/>
    </row>
    <row r="14" spans="1:17" ht="15" customHeight="1">
      <c r="A14" s="584" t="s">
        <v>1341</v>
      </c>
      <c r="B14" s="630" t="s">
        <v>1342</v>
      </c>
      <c r="C14" s="631">
        <v>13839</v>
      </c>
      <c r="D14" s="631">
        <v>11381</v>
      </c>
      <c r="E14" s="632">
        <v>1012</v>
      </c>
      <c r="F14" s="633">
        <f>D14-E14</f>
        <v>10369</v>
      </c>
      <c r="G14" s="634">
        <v>960</v>
      </c>
      <c r="H14" s="591" t="s">
        <v>613</v>
      </c>
      <c r="I14" s="591" t="s">
        <v>613</v>
      </c>
      <c r="J14" s="592">
        <v>28045</v>
      </c>
      <c r="K14" s="634">
        <v>981</v>
      </c>
      <c r="L14" s="591" t="s">
        <v>614</v>
      </c>
      <c r="M14" s="591" t="s">
        <v>614</v>
      </c>
      <c r="N14" s="592">
        <v>30985</v>
      </c>
      <c r="O14" s="635"/>
      <c r="P14" s="591"/>
      <c r="Q14" s="595"/>
    </row>
    <row r="15" spans="1:17" ht="15" customHeight="1">
      <c r="A15" s="636"/>
      <c r="B15" s="637"/>
      <c r="C15" s="637"/>
      <c r="D15" s="637"/>
      <c r="E15" s="638"/>
      <c r="F15" s="639"/>
      <c r="G15" s="640"/>
      <c r="H15" s="602">
        <v>48000</v>
      </c>
      <c r="I15" s="602">
        <v>34000</v>
      </c>
      <c r="J15" s="603" t="s">
        <v>606</v>
      </c>
      <c r="K15" s="640"/>
      <c r="L15" s="602">
        <v>50000</v>
      </c>
      <c r="M15" s="602">
        <v>35300</v>
      </c>
      <c r="N15" s="605" t="s">
        <v>606</v>
      </c>
      <c r="O15" s="641"/>
      <c r="P15" s="607"/>
      <c r="Q15" s="608"/>
    </row>
    <row r="16" spans="1:17" ht="15" customHeight="1">
      <c r="A16" s="642"/>
      <c r="B16" s="643"/>
      <c r="C16" s="643"/>
      <c r="D16" s="643"/>
      <c r="E16" s="644"/>
      <c r="F16" s="645"/>
      <c r="G16" s="646"/>
      <c r="H16" s="647"/>
      <c r="I16" s="647"/>
      <c r="J16" s="628" t="s">
        <v>618</v>
      </c>
      <c r="K16" s="646"/>
      <c r="L16" s="620"/>
      <c r="M16" s="648">
        <v>-3700</v>
      </c>
      <c r="N16" s="628" t="s">
        <v>617</v>
      </c>
      <c r="O16" s="649"/>
      <c r="P16" s="620"/>
      <c r="Q16" s="624"/>
    </row>
    <row r="17" spans="1:17" ht="15" customHeight="1">
      <c r="A17" s="625" t="s">
        <v>619</v>
      </c>
      <c r="B17" s="585" t="s">
        <v>1330</v>
      </c>
      <c r="C17" s="650">
        <v>6213</v>
      </c>
      <c r="D17" s="650">
        <v>6213</v>
      </c>
      <c r="E17" s="588">
        <v>1345.7</v>
      </c>
      <c r="F17" s="600">
        <f>D17-E17</f>
        <v>4867.3</v>
      </c>
      <c r="G17" s="590">
        <v>1300</v>
      </c>
      <c r="H17" s="591" t="s">
        <v>620</v>
      </c>
      <c r="I17" s="591" t="s">
        <v>620</v>
      </c>
      <c r="J17" s="592">
        <v>26427</v>
      </c>
      <c r="K17" s="593">
        <v>1294</v>
      </c>
      <c r="L17" s="591" t="s">
        <v>621</v>
      </c>
      <c r="M17" s="591" t="s">
        <v>621</v>
      </c>
      <c r="N17" s="592">
        <v>29633</v>
      </c>
      <c r="O17" s="594"/>
      <c r="P17" s="591"/>
      <c r="Q17" s="595"/>
    </row>
    <row r="18" spans="1:17" ht="15" customHeight="1">
      <c r="A18" s="651"/>
      <c r="B18" s="609" t="s">
        <v>622</v>
      </c>
      <c r="C18" s="598">
        <v>18711</v>
      </c>
      <c r="D18" s="598">
        <v>13871</v>
      </c>
      <c r="E18" s="599">
        <v>3157.9</v>
      </c>
      <c r="F18" s="600">
        <f>D18-E18</f>
        <v>10713.1</v>
      </c>
      <c r="G18" s="601">
        <v>3250</v>
      </c>
      <c r="H18" s="602">
        <v>400000</v>
      </c>
      <c r="I18" s="602">
        <v>349000</v>
      </c>
      <c r="J18" s="603" t="s">
        <v>606</v>
      </c>
      <c r="K18" s="604">
        <v>3274</v>
      </c>
      <c r="L18" s="602">
        <v>400000</v>
      </c>
      <c r="M18" s="602">
        <v>355000</v>
      </c>
      <c r="N18" s="605" t="s">
        <v>606</v>
      </c>
      <c r="O18" s="606"/>
      <c r="P18" s="607"/>
      <c r="Q18" s="608"/>
    </row>
    <row r="19" spans="1:17" ht="15" customHeight="1">
      <c r="A19" s="651"/>
      <c r="B19" s="609" t="s">
        <v>1335</v>
      </c>
      <c r="C19" s="598">
        <v>2651</v>
      </c>
      <c r="D19" s="598">
        <v>2125</v>
      </c>
      <c r="E19" s="599">
        <v>757.3</v>
      </c>
      <c r="F19" s="600">
        <f>D19-E19</f>
        <v>1367.7</v>
      </c>
      <c r="G19" s="601">
        <v>710</v>
      </c>
      <c r="H19" s="607"/>
      <c r="I19" s="607"/>
      <c r="J19" s="610" t="s">
        <v>623</v>
      </c>
      <c r="K19" s="604">
        <v>710</v>
      </c>
      <c r="L19" s="607"/>
      <c r="M19" s="607"/>
      <c r="N19" s="610" t="s">
        <v>624</v>
      </c>
      <c r="O19" s="606"/>
      <c r="P19" s="607"/>
      <c r="Q19" s="608"/>
    </row>
    <row r="20" spans="1:17" ht="15" customHeight="1">
      <c r="A20" s="651"/>
      <c r="B20" s="609" t="s">
        <v>1339</v>
      </c>
      <c r="C20" s="598">
        <v>884</v>
      </c>
      <c r="D20" s="598">
        <v>884</v>
      </c>
      <c r="E20" s="599">
        <v>534</v>
      </c>
      <c r="F20" s="600">
        <f>D20-E20</f>
        <v>350</v>
      </c>
      <c r="G20" s="601">
        <v>540</v>
      </c>
      <c r="H20" s="607"/>
      <c r="I20" s="607"/>
      <c r="J20" s="613"/>
      <c r="K20" s="604">
        <v>596</v>
      </c>
      <c r="L20" s="607"/>
      <c r="M20" s="607"/>
      <c r="N20" s="613"/>
      <c r="O20" s="606"/>
      <c r="P20" s="607"/>
      <c r="Q20" s="608"/>
    </row>
    <row r="21" spans="1:17" ht="15" customHeight="1">
      <c r="A21" s="652"/>
      <c r="B21" s="615" t="s">
        <v>612</v>
      </c>
      <c r="C21" s="616">
        <f>SUM(C17:C20)</f>
        <v>28459</v>
      </c>
      <c r="D21" s="616">
        <f>SUM(D17:D20)</f>
        <v>23093</v>
      </c>
      <c r="E21" s="617">
        <f>SUM(E17:E20)</f>
        <v>5794.900000000001</v>
      </c>
      <c r="F21" s="618">
        <f>SUM(F17:F20)</f>
        <v>17298.100000000002</v>
      </c>
      <c r="G21" s="619">
        <f>SUM(G17:G20)</f>
        <v>5800</v>
      </c>
      <c r="H21" s="620"/>
      <c r="I21" s="620"/>
      <c r="J21" s="621"/>
      <c r="K21" s="622">
        <f>SUM(K17:K20)</f>
        <v>5874</v>
      </c>
      <c r="L21" s="620"/>
      <c r="M21" s="620"/>
      <c r="N21" s="621"/>
      <c r="O21" s="623"/>
      <c r="P21" s="620"/>
      <c r="Q21" s="624"/>
    </row>
    <row r="22" spans="1:17" ht="15" customHeight="1">
      <c r="A22" s="584" t="s">
        <v>625</v>
      </c>
      <c r="B22" s="585" t="s">
        <v>1346</v>
      </c>
      <c r="C22" s="587">
        <v>21410</v>
      </c>
      <c r="D22" s="587">
        <v>18012</v>
      </c>
      <c r="E22" s="588">
        <v>5524.1</v>
      </c>
      <c r="F22" s="600">
        <f>D22-E22</f>
        <v>12487.9</v>
      </c>
      <c r="G22" s="590">
        <v>5475</v>
      </c>
      <c r="H22" s="591" t="s">
        <v>626</v>
      </c>
      <c r="I22" s="591" t="s">
        <v>626</v>
      </c>
      <c r="J22" s="592">
        <v>26649</v>
      </c>
      <c r="K22" s="593">
        <v>5475</v>
      </c>
      <c r="L22" s="591" t="s">
        <v>604</v>
      </c>
      <c r="M22" s="591" t="s">
        <v>604</v>
      </c>
      <c r="N22" s="592">
        <v>29560</v>
      </c>
      <c r="O22" s="594"/>
      <c r="P22" s="591"/>
      <c r="Q22" s="595"/>
    </row>
    <row r="23" spans="1:17" ht="15" customHeight="1">
      <c r="A23" s="596"/>
      <c r="B23" s="609" t="s">
        <v>1349</v>
      </c>
      <c r="C23" s="598">
        <v>31481</v>
      </c>
      <c r="D23" s="598">
        <v>24092</v>
      </c>
      <c r="E23" s="599">
        <v>2304.7</v>
      </c>
      <c r="F23" s="600">
        <f>D23-E23</f>
        <v>21787.3</v>
      </c>
      <c r="G23" s="601">
        <v>2100</v>
      </c>
      <c r="H23" s="602">
        <v>328000</v>
      </c>
      <c r="I23" s="602">
        <v>285000</v>
      </c>
      <c r="J23" s="605" t="s">
        <v>606</v>
      </c>
      <c r="K23" s="604">
        <v>2100</v>
      </c>
      <c r="L23" s="602">
        <v>400000</v>
      </c>
      <c r="M23" s="602">
        <v>285000</v>
      </c>
      <c r="N23" s="605" t="s">
        <v>606</v>
      </c>
      <c r="O23" s="606"/>
      <c r="P23" s="607"/>
      <c r="Q23" s="608"/>
    </row>
    <row r="24" spans="1:17" ht="15" customHeight="1">
      <c r="A24" s="614"/>
      <c r="B24" s="615" t="s">
        <v>612</v>
      </c>
      <c r="C24" s="616">
        <f>SUM(C22:C23)</f>
        <v>52891</v>
      </c>
      <c r="D24" s="616">
        <f>SUM(D22:D23)</f>
        <v>42104</v>
      </c>
      <c r="E24" s="617">
        <f>SUM(E22:E23)</f>
        <v>7828.8</v>
      </c>
      <c r="F24" s="618">
        <f>SUM(F22:F23)</f>
        <v>34275.2</v>
      </c>
      <c r="G24" s="619">
        <f>SUM(G22:G23)</f>
        <v>7575</v>
      </c>
      <c r="H24" s="620"/>
      <c r="I24" s="620"/>
      <c r="J24" s="628" t="s">
        <v>627</v>
      </c>
      <c r="K24" s="622">
        <f>SUM(K22:K23)</f>
        <v>7575</v>
      </c>
      <c r="L24" s="620"/>
      <c r="M24" s="620"/>
      <c r="N24" s="628" t="s">
        <v>628</v>
      </c>
      <c r="O24" s="623"/>
      <c r="P24" s="620"/>
      <c r="Q24" s="624"/>
    </row>
    <row r="25" spans="1:17" ht="15" customHeight="1">
      <c r="A25" s="584" t="s">
        <v>1001</v>
      </c>
      <c r="B25" s="585" t="s">
        <v>629</v>
      </c>
      <c r="C25" s="650">
        <v>114631</v>
      </c>
      <c r="D25" s="650">
        <v>15200</v>
      </c>
      <c r="E25" s="588">
        <v>6124</v>
      </c>
      <c r="F25" s="600">
        <f>D25-E25</f>
        <v>9076</v>
      </c>
      <c r="G25" s="590">
        <v>5880</v>
      </c>
      <c r="H25" s="591" t="s">
        <v>630</v>
      </c>
      <c r="I25" s="591" t="s">
        <v>630</v>
      </c>
      <c r="J25" s="592">
        <v>25750</v>
      </c>
      <c r="K25" s="593">
        <v>6130</v>
      </c>
      <c r="L25" s="591" t="s">
        <v>631</v>
      </c>
      <c r="M25" s="591" t="s">
        <v>631</v>
      </c>
      <c r="N25" s="592">
        <v>28601</v>
      </c>
      <c r="O25" s="594"/>
      <c r="P25" s="591"/>
      <c r="Q25" s="595"/>
    </row>
    <row r="26" spans="1:17" ht="15" customHeight="1">
      <c r="A26" s="596"/>
      <c r="B26" s="609" t="s">
        <v>632</v>
      </c>
      <c r="C26" s="612">
        <v>22778</v>
      </c>
      <c r="D26" s="598">
        <v>7102</v>
      </c>
      <c r="E26" s="599">
        <v>3798</v>
      </c>
      <c r="F26" s="600">
        <f>D26-E26</f>
        <v>3304</v>
      </c>
      <c r="G26" s="601">
        <v>3530</v>
      </c>
      <c r="H26" s="602">
        <v>743000</v>
      </c>
      <c r="I26" s="602">
        <v>671000</v>
      </c>
      <c r="J26" s="605" t="s">
        <v>606</v>
      </c>
      <c r="K26" s="604">
        <v>3720</v>
      </c>
      <c r="L26" s="602">
        <v>763000</v>
      </c>
      <c r="M26" s="602">
        <v>690000</v>
      </c>
      <c r="N26" s="605" t="s">
        <v>606</v>
      </c>
      <c r="O26" s="606"/>
      <c r="P26" s="607"/>
      <c r="Q26" s="608"/>
    </row>
    <row r="27" spans="1:17" ht="15" customHeight="1">
      <c r="A27" s="596"/>
      <c r="B27" s="653" t="s">
        <v>633</v>
      </c>
      <c r="C27" s="654">
        <v>1469</v>
      </c>
      <c r="D27" s="655">
        <v>798</v>
      </c>
      <c r="E27" s="656">
        <v>377</v>
      </c>
      <c r="F27" s="657">
        <f>D27-E27</f>
        <v>421</v>
      </c>
      <c r="G27" s="658"/>
      <c r="H27" s="602"/>
      <c r="I27" s="602"/>
      <c r="J27" s="605"/>
      <c r="K27" s="659"/>
      <c r="L27" s="602"/>
      <c r="M27" s="602"/>
      <c r="N27" s="605"/>
      <c r="O27" s="660"/>
      <c r="P27" s="607"/>
      <c r="Q27" s="608"/>
    </row>
    <row r="28" spans="1:17" ht="15" customHeight="1">
      <c r="A28" s="614"/>
      <c r="B28" s="615" t="s">
        <v>612</v>
      </c>
      <c r="C28" s="616">
        <f>SUM(C25:C27)</f>
        <v>138878</v>
      </c>
      <c r="D28" s="616">
        <f>SUM(D25:D27)</f>
        <v>23100</v>
      </c>
      <c r="E28" s="617">
        <f>SUM(E25:E27)</f>
        <v>10299</v>
      </c>
      <c r="F28" s="618">
        <f>SUM(F25:F27)</f>
        <v>12801</v>
      </c>
      <c r="G28" s="619">
        <f>SUM(G25:G26)</f>
        <v>9410</v>
      </c>
      <c r="H28" s="620"/>
      <c r="I28" s="620"/>
      <c r="J28" s="661" t="s">
        <v>634</v>
      </c>
      <c r="K28" s="622">
        <f>SUM(K25:K26)</f>
        <v>9850</v>
      </c>
      <c r="L28" s="620"/>
      <c r="M28" s="620"/>
      <c r="N28" s="628" t="s">
        <v>635</v>
      </c>
      <c r="O28" s="623"/>
      <c r="P28" s="620"/>
      <c r="Q28" s="624"/>
    </row>
    <row r="29" spans="1:17" ht="15" customHeight="1">
      <c r="A29" s="584" t="s">
        <v>1360</v>
      </c>
      <c r="B29" s="585" t="s">
        <v>636</v>
      </c>
      <c r="C29" s="587">
        <v>14074</v>
      </c>
      <c r="D29" s="587">
        <v>9052</v>
      </c>
      <c r="E29" s="588">
        <v>1850.5</v>
      </c>
      <c r="F29" s="600">
        <f>D29-E29</f>
        <v>7201.5</v>
      </c>
      <c r="G29" s="590">
        <v>1740</v>
      </c>
      <c r="H29" s="591" t="s">
        <v>621</v>
      </c>
      <c r="I29" s="591" t="s">
        <v>621</v>
      </c>
      <c r="J29" s="592">
        <v>28045</v>
      </c>
      <c r="K29" s="593">
        <v>1740</v>
      </c>
      <c r="L29" s="591" t="s">
        <v>637</v>
      </c>
      <c r="M29" s="591" t="s">
        <v>637</v>
      </c>
      <c r="N29" s="592">
        <v>31106</v>
      </c>
      <c r="O29" s="590">
        <v>1740</v>
      </c>
      <c r="P29" s="591" t="s">
        <v>637</v>
      </c>
      <c r="Q29" s="662">
        <v>31811</v>
      </c>
    </row>
    <row r="30" spans="1:17" ht="15" customHeight="1">
      <c r="A30" s="596"/>
      <c r="B30" s="609" t="s">
        <v>638</v>
      </c>
      <c r="C30" s="612">
        <v>4598</v>
      </c>
      <c r="D30" s="612">
        <v>4598</v>
      </c>
      <c r="E30" s="599">
        <v>1718.2</v>
      </c>
      <c r="F30" s="600">
        <f>D30-E30</f>
        <v>2879.8</v>
      </c>
      <c r="G30" s="601">
        <v>1560</v>
      </c>
      <c r="H30" s="602">
        <v>245000</v>
      </c>
      <c r="I30" s="602">
        <v>196400</v>
      </c>
      <c r="J30" s="605" t="s">
        <v>606</v>
      </c>
      <c r="K30" s="604">
        <v>1542</v>
      </c>
      <c r="L30" s="602">
        <v>268100</v>
      </c>
      <c r="M30" s="602">
        <v>187800</v>
      </c>
      <c r="N30" s="605" t="s">
        <v>606</v>
      </c>
      <c r="O30" s="601">
        <v>1584</v>
      </c>
      <c r="P30" s="602">
        <v>187800</v>
      </c>
      <c r="Q30" s="663" t="s">
        <v>606</v>
      </c>
    </row>
    <row r="31" spans="1:17" ht="15" customHeight="1">
      <c r="A31" s="596"/>
      <c r="B31" s="609" t="s">
        <v>1365</v>
      </c>
      <c r="C31" s="598">
        <v>5329</v>
      </c>
      <c r="D31" s="598">
        <v>2170</v>
      </c>
      <c r="E31" s="599">
        <v>187.9</v>
      </c>
      <c r="F31" s="600">
        <f>D31-E31</f>
        <v>1982.1</v>
      </c>
      <c r="G31" s="601">
        <v>190</v>
      </c>
      <c r="H31" s="607"/>
      <c r="I31" s="607"/>
      <c r="J31" s="610" t="s">
        <v>639</v>
      </c>
      <c r="K31" s="604">
        <v>194</v>
      </c>
      <c r="L31" s="607"/>
      <c r="M31" s="611">
        <v>-15700</v>
      </c>
      <c r="N31" s="610" t="s">
        <v>640</v>
      </c>
      <c r="O31" s="601">
        <v>194</v>
      </c>
      <c r="P31" s="611">
        <v>-13400</v>
      </c>
      <c r="Q31" s="664" t="s">
        <v>641</v>
      </c>
    </row>
    <row r="32" spans="1:17" ht="15" customHeight="1">
      <c r="A32" s="596"/>
      <c r="B32" s="609" t="s">
        <v>642</v>
      </c>
      <c r="C32" s="598">
        <v>2454</v>
      </c>
      <c r="D32" s="598">
        <v>2454</v>
      </c>
      <c r="E32" s="599">
        <v>359.1</v>
      </c>
      <c r="F32" s="600">
        <f>D32-E32</f>
        <v>2094.9</v>
      </c>
      <c r="G32" s="601">
        <v>370</v>
      </c>
      <c r="H32" s="607"/>
      <c r="I32" s="607"/>
      <c r="J32" s="613"/>
      <c r="K32" s="604">
        <v>370</v>
      </c>
      <c r="L32" s="607"/>
      <c r="M32" s="607"/>
      <c r="N32" s="613"/>
      <c r="O32" s="601">
        <v>370</v>
      </c>
      <c r="P32" s="607"/>
      <c r="Q32" s="608"/>
    </row>
    <row r="33" spans="1:17" ht="15" customHeight="1">
      <c r="A33" s="614"/>
      <c r="B33" s="615" t="s">
        <v>612</v>
      </c>
      <c r="C33" s="616">
        <f>SUM(C29:C32)</f>
        <v>26455</v>
      </c>
      <c r="D33" s="616">
        <f>SUM(D29:D32)</f>
        <v>18274</v>
      </c>
      <c r="E33" s="617">
        <f>SUM(E29:E32)</f>
        <v>4115.7</v>
      </c>
      <c r="F33" s="618">
        <f>SUM(F29:F32)</f>
        <v>14158.3</v>
      </c>
      <c r="G33" s="619">
        <f>SUM(G29:G32)</f>
        <v>3860</v>
      </c>
      <c r="H33" s="620"/>
      <c r="I33" s="620"/>
      <c r="J33" s="621"/>
      <c r="K33" s="622">
        <f>SUM(K29:K32)</f>
        <v>3846</v>
      </c>
      <c r="L33" s="620"/>
      <c r="M33" s="620"/>
      <c r="N33" s="621"/>
      <c r="O33" s="619">
        <f>SUM(O29:O32)</f>
        <v>3888</v>
      </c>
      <c r="P33" s="620"/>
      <c r="Q33" s="608"/>
    </row>
    <row r="34" spans="1:17" ht="15" customHeight="1">
      <c r="A34" s="584" t="s">
        <v>1027</v>
      </c>
      <c r="B34" s="585" t="s">
        <v>643</v>
      </c>
      <c r="C34" s="587">
        <v>6427</v>
      </c>
      <c r="D34" s="587">
        <v>6427</v>
      </c>
      <c r="E34" s="588">
        <v>1527</v>
      </c>
      <c r="F34" s="600">
        <f>D34-E34</f>
        <v>4900</v>
      </c>
      <c r="G34" s="590">
        <v>1440</v>
      </c>
      <c r="H34" s="591" t="s">
        <v>644</v>
      </c>
      <c r="I34" s="591" t="s">
        <v>644</v>
      </c>
      <c r="J34" s="592">
        <v>28045</v>
      </c>
      <c r="K34" s="593">
        <v>1451</v>
      </c>
      <c r="L34" s="591" t="s">
        <v>645</v>
      </c>
      <c r="M34" s="591" t="s">
        <v>645</v>
      </c>
      <c r="N34" s="592">
        <v>30809</v>
      </c>
      <c r="O34" s="590">
        <v>1451</v>
      </c>
      <c r="P34" s="591" t="s">
        <v>645</v>
      </c>
      <c r="Q34" s="662">
        <v>32238</v>
      </c>
    </row>
    <row r="35" spans="1:17" ht="15" customHeight="1">
      <c r="A35" s="596"/>
      <c r="B35" s="609" t="s">
        <v>646</v>
      </c>
      <c r="C35" s="598">
        <v>2362</v>
      </c>
      <c r="D35" s="598">
        <v>2362</v>
      </c>
      <c r="E35" s="599">
        <v>425.9</v>
      </c>
      <c r="F35" s="600">
        <f>D35-E35</f>
        <v>1936.1</v>
      </c>
      <c r="G35" s="601">
        <v>350</v>
      </c>
      <c r="H35" s="602">
        <v>145000</v>
      </c>
      <c r="I35" s="602">
        <v>100300</v>
      </c>
      <c r="J35" s="605" t="s">
        <v>606</v>
      </c>
      <c r="K35" s="604">
        <v>419</v>
      </c>
      <c r="L35" s="602">
        <v>160000</v>
      </c>
      <c r="M35" s="602">
        <v>94200</v>
      </c>
      <c r="N35" s="605" t="s">
        <v>606</v>
      </c>
      <c r="O35" s="601">
        <v>419</v>
      </c>
      <c r="P35" s="602">
        <v>94200</v>
      </c>
      <c r="Q35" s="663" t="s">
        <v>606</v>
      </c>
    </row>
    <row r="36" spans="1:17" ht="15" customHeight="1">
      <c r="A36" s="596"/>
      <c r="B36" s="609" t="s">
        <v>647</v>
      </c>
      <c r="C36" s="598">
        <v>1659</v>
      </c>
      <c r="D36" s="598">
        <v>1659</v>
      </c>
      <c r="E36" s="599">
        <v>427.6</v>
      </c>
      <c r="F36" s="600">
        <f>D36-E36</f>
        <v>1231.4</v>
      </c>
      <c r="G36" s="601">
        <v>410</v>
      </c>
      <c r="H36" s="607"/>
      <c r="I36" s="607"/>
      <c r="J36" s="610" t="s">
        <v>648</v>
      </c>
      <c r="K36" s="604">
        <v>417</v>
      </c>
      <c r="L36" s="607"/>
      <c r="M36" s="611">
        <v>-2300</v>
      </c>
      <c r="N36" s="610" t="s">
        <v>649</v>
      </c>
      <c r="O36" s="601">
        <v>417</v>
      </c>
      <c r="P36" s="611">
        <v>-800</v>
      </c>
      <c r="Q36" s="664" t="s">
        <v>650</v>
      </c>
    </row>
    <row r="37" spans="1:17" ht="15" customHeight="1">
      <c r="A37" s="596"/>
      <c r="B37" s="609" t="s">
        <v>651</v>
      </c>
      <c r="C37" s="598">
        <v>1982</v>
      </c>
      <c r="D37" s="598">
        <v>1982</v>
      </c>
      <c r="E37" s="599">
        <v>325.1</v>
      </c>
      <c r="F37" s="600">
        <f>D37-E37</f>
        <v>1656.9</v>
      </c>
      <c r="G37" s="601">
        <v>220</v>
      </c>
      <c r="H37" s="607"/>
      <c r="I37" s="607"/>
      <c r="J37" s="613"/>
      <c r="K37" s="604">
        <v>232</v>
      </c>
      <c r="L37" s="607"/>
      <c r="M37" s="607"/>
      <c r="N37" s="613"/>
      <c r="O37" s="601">
        <v>268</v>
      </c>
      <c r="P37" s="607"/>
      <c r="Q37" s="665"/>
    </row>
    <row r="38" spans="1:17" ht="15" customHeight="1">
      <c r="A38" s="596"/>
      <c r="B38" s="609" t="s">
        <v>652</v>
      </c>
      <c r="C38" s="598">
        <v>3978</v>
      </c>
      <c r="D38" s="598">
        <v>3866</v>
      </c>
      <c r="E38" s="599">
        <v>53.3</v>
      </c>
      <c r="F38" s="600">
        <f>D38-E38</f>
        <v>3812.7</v>
      </c>
      <c r="G38" s="601">
        <v>0</v>
      </c>
      <c r="H38" s="607"/>
      <c r="I38" s="607"/>
      <c r="J38" s="613"/>
      <c r="K38" s="604">
        <v>0</v>
      </c>
      <c r="L38" s="607"/>
      <c r="M38" s="607"/>
      <c r="N38" s="613"/>
      <c r="O38" s="601">
        <v>0</v>
      </c>
      <c r="P38" s="607"/>
      <c r="Q38" s="608"/>
    </row>
    <row r="39" spans="1:17" ht="15" customHeight="1">
      <c r="A39" s="614"/>
      <c r="B39" s="615" t="s">
        <v>612</v>
      </c>
      <c r="C39" s="616">
        <f>SUM(C34:C38)</f>
        <v>16408</v>
      </c>
      <c r="D39" s="616">
        <f>SUM(D34:D38)</f>
        <v>16296</v>
      </c>
      <c r="E39" s="617">
        <f>SUM(E34:E38)</f>
        <v>2758.9</v>
      </c>
      <c r="F39" s="618">
        <f>SUM(F34:F38)</f>
        <v>13537.099999999999</v>
      </c>
      <c r="G39" s="619">
        <f>SUM(G34:G38)</f>
        <v>2420</v>
      </c>
      <c r="H39" s="620"/>
      <c r="I39" s="620"/>
      <c r="J39" s="621"/>
      <c r="K39" s="622">
        <f>SUM(K34:K38)</f>
        <v>2519</v>
      </c>
      <c r="L39" s="620"/>
      <c r="M39" s="620"/>
      <c r="N39" s="621"/>
      <c r="O39" s="619">
        <f>SUM(O34:O38)</f>
        <v>2555</v>
      </c>
      <c r="P39" s="620"/>
      <c r="Q39" s="624"/>
    </row>
    <row r="40" spans="1:17" ht="15" customHeight="1">
      <c r="A40" s="625" t="s">
        <v>653</v>
      </c>
      <c r="B40" s="585" t="s">
        <v>654</v>
      </c>
      <c r="C40" s="666">
        <v>151117</v>
      </c>
      <c r="D40" s="666">
        <v>46768</v>
      </c>
      <c r="E40" s="667">
        <v>9788.7</v>
      </c>
      <c r="F40" s="668">
        <v>36979.3</v>
      </c>
      <c r="G40" s="590">
        <v>6700</v>
      </c>
      <c r="H40" s="591" t="s">
        <v>655</v>
      </c>
      <c r="I40" s="591" t="s">
        <v>655</v>
      </c>
      <c r="J40" s="592">
        <v>26309</v>
      </c>
      <c r="K40" s="593">
        <v>7021</v>
      </c>
      <c r="L40" s="591" t="s">
        <v>656</v>
      </c>
      <c r="M40" s="591" t="s">
        <v>656</v>
      </c>
      <c r="N40" s="592">
        <v>29193</v>
      </c>
      <c r="O40" s="594"/>
      <c r="P40" s="591"/>
      <c r="Q40" s="662"/>
    </row>
    <row r="41" spans="1:17" ht="15" customHeight="1">
      <c r="A41" s="636"/>
      <c r="B41" s="609" t="s">
        <v>657</v>
      </c>
      <c r="C41" s="669"/>
      <c r="D41" s="669"/>
      <c r="E41" s="670"/>
      <c r="F41" s="671"/>
      <c r="G41" s="601">
        <v>560</v>
      </c>
      <c r="H41" s="602">
        <v>647000</v>
      </c>
      <c r="I41" s="602">
        <v>533000</v>
      </c>
      <c r="J41" s="605" t="s">
        <v>606</v>
      </c>
      <c r="K41" s="604">
        <v>610</v>
      </c>
      <c r="L41" s="602">
        <v>670000</v>
      </c>
      <c r="M41" s="602">
        <v>510000</v>
      </c>
      <c r="N41" s="605" t="s">
        <v>606</v>
      </c>
      <c r="O41" s="606"/>
      <c r="P41" s="607"/>
      <c r="Q41" s="672"/>
    </row>
    <row r="42" spans="1:17" ht="15" customHeight="1">
      <c r="A42" s="636"/>
      <c r="B42" s="609" t="s">
        <v>658</v>
      </c>
      <c r="C42" s="669"/>
      <c r="D42" s="669"/>
      <c r="E42" s="670"/>
      <c r="F42" s="671"/>
      <c r="G42" s="601">
        <v>110</v>
      </c>
      <c r="H42" s="607"/>
      <c r="I42" s="607"/>
      <c r="J42" s="610" t="s">
        <v>659</v>
      </c>
      <c r="K42" s="604">
        <v>148</v>
      </c>
      <c r="L42" s="607"/>
      <c r="M42" s="607"/>
      <c r="N42" s="610" t="s">
        <v>660</v>
      </c>
      <c r="O42" s="606"/>
      <c r="P42" s="607"/>
      <c r="Q42" s="664"/>
    </row>
    <row r="43" spans="1:17" ht="15" customHeight="1">
      <c r="A43" s="636"/>
      <c r="B43" s="609" t="s">
        <v>661</v>
      </c>
      <c r="C43" s="669"/>
      <c r="D43" s="669"/>
      <c r="E43" s="670"/>
      <c r="F43" s="671"/>
      <c r="G43" s="601">
        <v>230</v>
      </c>
      <c r="H43" s="607"/>
      <c r="I43" s="607"/>
      <c r="J43" s="613"/>
      <c r="K43" s="604">
        <v>232</v>
      </c>
      <c r="L43" s="607"/>
      <c r="M43" s="607"/>
      <c r="N43" s="613"/>
      <c r="O43" s="606"/>
      <c r="P43" s="607"/>
      <c r="Q43" s="608"/>
    </row>
    <row r="44" spans="1:17" ht="15" customHeight="1">
      <c r="A44" s="673"/>
      <c r="B44" s="674" t="s">
        <v>612</v>
      </c>
      <c r="C44" s="669"/>
      <c r="D44" s="669"/>
      <c r="E44" s="670"/>
      <c r="F44" s="671"/>
      <c r="G44" s="675">
        <f>SUM(G40:G43)</f>
        <v>7600</v>
      </c>
      <c r="H44" s="676"/>
      <c r="I44" s="676"/>
      <c r="J44" s="677"/>
      <c r="K44" s="675">
        <f>SUM(K40:K43)</f>
        <v>8011</v>
      </c>
      <c r="L44" s="676"/>
      <c r="M44" s="676"/>
      <c r="N44" s="677"/>
      <c r="O44" s="678"/>
      <c r="P44" s="676"/>
      <c r="Q44" s="679"/>
    </row>
    <row r="45" spans="1:17" ht="15" customHeight="1">
      <c r="A45" s="626" t="s">
        <v>662</v>
      </c>
      <c r="B45" s="680" t="s">
        <v>663</v>
      </c>
      <c r="C45" s="669"/>
      <c r="D45" s="669"/>
      <c r="E45" s="670"/>
      <c r="F45" s="671"/>
      <c r="G45" s="681">
        <v>280</v>
      </c>
      <c r="H45" s="607" t="s">
        <v>664</v>
      </c>
      <c r="I45" s="682" t="s">
        <v>664</v>
      </c>
      <c r="J45" s="683">
        <v>28045</v>
      </c>
      <c r="K45" s="684">
        <v>288</v>
      </c>
      <c r="L45" s="607" t="s">
        <v>665</v>
      </c>
      <c r="M45" s="607" t="s">
        <v>665</v>
      </c>
      <c r="N45" s="685">
        <v>30832</v>
      </c>
      <c r="O45" s="686"/>
      <c r="P45" s="607"/>
      <c r="Q45" s="608"/>
    </row>
    <row r="46" spans="1:17" ht="15" customHeight="1">
      <c r="A46" s="596"/>
      <c r="B46" s="609" t="s">
        <v>666</v>
      </c>
      <c r="C46" s="669"/>
      <c r="D46" s="669"/>
      <c r="E46" s="670"/>
      <c r="F46" s="671"/>
      <c r="G46" s="601">
        <v>140</v>
      </c>
      <c r="H46" s="602">
        <v>30000</v>
      </c>
      <c r="I46" s="602">
        <v>21100</v>
      </c>
      <c r="J46" s="687" t="s">
        <v>606</v>
      </c>
      <c r="K46" s="604">
        <v>143</v>
      </c>
      <c r="L46" s="602">
        <v>30500</v>
      </c>
      <c r="M46" s="602">
        <v>18300</v>
      </c>
      <c r="N46" s="605" t="s">
        <v>606</v>
      </c>
      <c r="O46" s="606"/>
      <c r="P46" s="607"/>
      <c r="Q46" s="608"/>
    </row>
    <row r="47" spans="1:17" ht="15" customHeight="1">
      <c r="A47" s="688"/>
      <c r="B47" s="674" t="s">
        <v>612</v>
      </c>
      <c r="C47" s="669"/>
      <c r="D47" s="669"/>
      <c r="E47" s="670"/>
      <c r="F47" s="671"/>
      <c r="G47" s="675">
        <f>SUM(G45:G46)</f>
        <v>420</v>
      </c>
      <c r="H47" s="676"/>
      <c r="I47" s="676"/>
      <c r="J47" s="689" t="s">
        <v>667</v>
      </c>
      <c r="K47" s="675">
        <f>SUM(K45:K46)</f>
        <v>431</v>
      </c>
      <c r="L47" s="676"/>
      <c r="M47" s="676"/>
      <c r="N47" s="690" t="s">
        <v>668</v>
      </c>
      <c r="O47" s="678"/>
      <c r="P47" s="676"/>
      <c r="Q47" s="691"/>
    </row>
    <row r="48" spans="1:17" ht="15" customHeight="1">
      <c r="A48" s="692" t="s">
        <v>669</v>
      </c>
      <c r="B48" s="693" t="s">
        <v>670</v>
      </c>
      <c r="C48" s="669"/>
      <c r="D48" s="669"/>
      <c r="E48" s="670"/>
      <c r="F48" s="671"/>
      <c r="G48" s="694"/>
      <c r="H48" s="682"/>
      <c r="I48" s="695"/>
      <c r="J48" s="696"/>
      <c r="K48" s="697"/>
      <c r="L48" s="695"/>
      <c r="M48" s="698"/>
      <c r="N48" s="699"/>
      <c r="O48" s="700"/>
      <c r="P48" s="701"/>
      <c r="Q48" s="702"/>
    </row>
    <row r="49" spans="1:17" ht="15" customHeight="1">
      <c r="A49" s="703"/>
      <c r="B49" s="704"/>
      <c r="C49" s="669"/>
      <c r="D49" s="669"/>
      <c r="E49" s="670"/>
      <c r="F49" s="671"/>
      <c r="G49" s="705"/>
      <c r="H49" s="676"/>
      <c r="I49" s="706"/>
      <c r="J49" s="707"/>
      <c r="K49" s="708"/>
      <c r="L49" s="706"/>
      <c r="M49" s="709"/>
      <c r="N49" s="710"/>
      <c r="O49" s="711"/>
      <c r="P49" s="709"/>
      <c r="Q49" s="712"/>
    </row>
    <row r="50" spans="1:17" ht="15" customHeight="1">
      <c r="A50" s="713" t="s">
        <v>671</v>
      </c>
      <c r="B50" s="714" t="s">
        <v>672</v>
      </c>
      <c r="C50" s="669"/>
      <c r="D50" s="669"/>
      <c r="E50" s="670"/>
      <c r="F50" s="671"/>
      <c r="G50" s="694"/>
      <c r="H50" s="607"/>
      <c r="I50" s="715"/>
      <c r="J50" s="696"/>
      <c r="K50" s="697"/>
      <c r="L50" s="715"/>
      <c r="M50" s="701"/>
      <c r="N50" s="699"/>
      <c r="O50" s="700"/>
      <c r="P50" s="701"/>
      <c r="Q50" s="702"/>
    </row>
    <row r="51" spans="1:17" ht="15" customHeight="1">
      <c r="A51" s="716"/>
      <c r="B51" s="577"/>
      <c r="C51" s="717"/>
      <c r="D51" s="717"/>
      <c r="E51" s="718"/>
      <c r="F51" s="719"/>
      <c r="G51" s="720"/>
      <c r="H51" s="620"/>
      <c r="I51" s="721"/>
      <c r="J51" s="722"/>
      <c r="K51" s="723"/>
      <c r="L51" s="721"/>
      <c r="M51" s="724"/>
      <c r="N51" s="725"/>
      <c r="O51" s="726"/>
      <c r="P51" s="724"/>
      <c r="Q51" s="727"/>
    </row>
    <row r="52" spans="1:17" ht="15" customHeight="1">
      <c r="A52" s="584" t="s">
        <v>673</v>
      </c>
      <c r="B52" s="585" t="s">
        <v>1395</v>
      </c>
      <c r="C52" s="650">
        <v>5508</v>
      </c>
      <c r="D52" s="728">
        <v>5508</v>
      </c>
      <c r="E52" s="588">
        <v>711.3</v>
      </c>
      <c r="F52" s="589">
        <f>D52-E52</f>
        <v>4796.7</v>
      </c>
      <c r="G52" s="590">
        <v>620</v>
      </c>
      <c r="H52" s="591" t="s">
        <v>674</v>
      </c>
      <c r="I52" s="591" t="s">
        <v>674</v>
      </c>
      <c r="J52" s="592">
        <v>28045</v>
      </c>
      <c r="K52" s="593">
        <v>647</v>
      </c>
      <c r="L52" s="591" t="s">
        <v>675</v>
      </c>
      <c r="M52" s="591" t="s">
        <v>675</v>
      </c>
      <c r="N52" s="592">
        <v>31198</v>
      </c>
      <c r="O52" s="594"/>
      <c r="P52" s="591"/>
      <c r="Q52" s="595"/>
    </row>
    <row r="53" spans="1:17" ht="15" customHeight="1">
      <c r="A53" s="596"/>
      <c r="B53" s="609" t="s">
        <v>676</v>
      </c>
      <c r="C53" s="598">
        <v>1347</v>
      </c>
      <c r="D53" s="598">
        <f>C53</f>
        <v>1347</v>
      </c>
      <c r="E53" s="599">
        <v>441</v>
      </c>
      <c r="F53" s="600">
        <f>D53-E53</f>
        <v>906</v>
      </c>
      <c r="G53" s="601">
        <v>430</v>
      </c>
      <c r="H53" s="602">
        <v>59000</v>
      </c>
      <c r="I53" s="602">
        <v>43800</v>
      </c>
      <c r="J53" s="605" t="s">
        <v>606</v>
      </c>
      <c r="K53" s="604">
        <v>430</v>
      </c>
      <c r="L53" s="602">
        <v>63500</v>
      </c>
      <c r="M53" s="602">
        <v>43200</v>
      </c>
      <c r="N53" s="605" t="s">
        <v>606</v>
      </c>
      <c r="O53" s="606"/>
      <c r="P53" s="607"/>
      <c r="Q53" s="608"/>
    </row>
    <row r="54" spans="1:17" ht="15" customHeight="1" thickBot="1">
      <c r="A54" s="729"/>
      <c r="B54" s="730" t="s">
        <v>612</v>
      </c>
      <c r="C54" s="731">
        <f>SUM(C52:C53)</f>
        <v>6855</v>
      </c>
      <c r="D54" s="731">
        <f>SUM(D52:D53)</f>
        <v>6855</v>
      </c>
      <c r="E54" s="732">
        <f>SUM(E52:E53)</f>
        <v>1152.3</v>
      </c>
      <c r="F54" s="733">
        <f>SUM(F52:F53)</f>
        <v>5702.7</v>
      </c>
      <c r="G54" s="734">
        <f>SUM(G52:G53)</f>
        <v>1050</v>
      </c>
      <c r="H54" s="735"/>
      <c r="I54" s="735"/>
      <c r="J54" s="736" t="s">
        <v>677</v>
      </c>
      <c r="K54" s="737">
        <f>SUM(K52:K53)</f>
        <v>1077</v>
      </c>
      <c r="L54" s="735"/>
      <c r="M54" s="738">
        <v>-2000</v>
      </c>
      <c r="N54" s="736" t="s">
        <v>678</v>
      </c>
      <c r="O54" s="739"/>
      <c r="P54" s="735"/>
      <c r="Q54" s="740"/>
    </row>
    <row r="55" spans="1:9" ht="13.5">
      <c r="A55" s="741" t="s">
        <v>679</v>
      </c>
      <c r="B55" s="742"/>
      <c r="C55" s="742"/>
      <c r="D55" s="742"/>
      <c r="E55" s="742"/>
      <c r="F55" s="742"/>
      <c r="G55" s="742"/>
      <c r="H55" s="742"/>
      <c r="I55" s="742"/>
    </row>
    <row r="56" spans="1:9" ht="13.5">
      <c r="A56" s="743"/>
      <c r="B56" s="744"/>
      <c r="C56" s="744"/>
      <c r="D56" s="744"/>
      <c r="E56" s="744"/>
      <c r="F56" s="744"/>
      <c r="G56" s="744"/>
      <c r="H56" s="744"/>
      <c r="I56" s="744"/>
    </row>
    <row r="57" spans="1:9" ht="13.5">
      <c r="A57" s="744"/>
      <c r="B57" s="744"/>
      <c r="C57" s="744"/>
      <c r="D57" s="744"/>
      <c r="E57" s="744"/>
      <c r="F57" s="744"/>
      <c r="G57" s="744"/>
      <c r="H57" s="744"/>
      <c r="I57" s="744"/>
    </row>
  </sheetData>
  <mergeCells count="34">
    <mergeCell ref="A48:A49"/>
    <mergeCell ref="B48:B49"/>
    <mergeCell ref="A50:A51"/>
    <mergeCell ref="B50:B51"/>
    <mergeCell ref="G3:J3"/>
    <mergeCell ref="Q1:Q2"/>
    <mergeCell ref="A14:A16"/>
    <mergeCell ref="B14:B16"/>
    <mergeCell ref="C14:C16"/>
    <mergeCell ref="G14:G16"/>
    <mergeCell ref="K14:K16"/>
    <mergeCell ref="O14:O16"/>
    <mergeCell ref="A11:A13"/>
    <mergeCell ref="A5:A10"/>
    <mergeCell ref="K3:N3"/>
    <mergeCell ref="O3:Q3"/>
    <mergeCell ref="A29:A33"/>
    <mergeCell ref="A25:A28"/>
    <mergeCell ref="A22:A24"/>
    <mergeCell ref="A17:A21"/>
    <mergeCell ref="A3:A4"/>
    <mergeCell ref="B3:B4"/>
    <mergeCell ref="C3:F3"/>
    <mergeCell ref="D14:D16"/>
    <mergeCell ref="E14:E16"/>
    <mergeCell ref="F14:F16"/>
    <mergeCell ref="A52:A54"/>
    <mergeCell ref="A40:A44"/>
    <mergeCell ref="A34:A39"/>
    <mergeCell ref="C40:C51"/>
    <mergeCell ref="D40:D51"/>
    <mergeCell ref="E40:E51"/>
    <mergeCell ref="F40:F51"/>
    <mergeCell ref="A45:A4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pane xSplit="2" ySplit="4" topLeftCell="C5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.00390625" defaultRowHeight="13.5"/>
  <cols>
    <col min="1" max="1" width="9.375" style="563" customWidth="1"/>
    <col min="2" max="2" width="9.125" style="563" customWidth="1"/>
    <col min="3" max="3" width="8.625" style="563" customWidth="1"/>
    <col min="4" max="4" width="9.625" style="563" customWidth="1"/>
    <col min="5" max="5" width="10.625" style="563" customWidth="1"/>
    <col min="6" max="6" width="9.625" style="563" customWidth="1"/>
    <col min="7" max="7" width="8.625" style="563" customWidth="1"/>
    <col min="8" max="8" width="10.625" style="563" customWidth="1"/>
    <col min="9" max="9" width="9.625" style="563" customWidth="1"/>
    <col min="10" max="10" width="8.50390625" style="563" customWidth="1"/>
    <col min="11" max="11" width="10.625" style="563" customWidth="1"/>
    <col min="12" max="12" width="9.625" style="563" customWidth="1"/>
    <col min="13" max="13" width="8.625" style="563" customWidth="1"/>
    <col min="14" max="14" width="10.625" style="563" customWidth="1"/>
    <col min="15" max="15" width="9.625" style="563" customWidth="1"/>
    <col min="16" max="16" width="8.625" style="563" customWidth="1"/>
    <col min="17" max="17" width="10.625" style="563" customWidth="1"/>
    <col min="18" max="18" width="9.625" style="563" customWidth="1"/>
    <col min="19" max="16384" width="9.00390625" style="563" customWidth="1"/>
  </cols>
  <sheetData>
    <row r="1" spans="1:18" ht="16.5" customHeight="1">
      <c r="A1" s="562" t="s">
        <v>680</v>
      </c>
      <c r="R1" s="564" t="s">
        <v>576</v>
      </c>
    </row>
    <row r="2" ht="9.75" customHeight="1" thickBot="1">
      <c r="R2" s="565"/>
    </row>
    <row r="3" spans="1:18" ht="16.5" customHeight="1">
      <c r="A3" s="566" t="s">
        <v>577</v>
      </c>
      <c r="B3" s="567" t="s">
        <v>578</v>
      </c>
      <c r="C3" s="571" t="s">
        <v>681</v>
      </c>
      <c r="D3" s="569"/>
      <c r="E3" s="569"/>
      <c r="F3" s="570"/>
      <c r="G3" s="571" t="s">
        <v>579</v>
      </c>
      <c r="H3" s="573"/>
      <c r="I3" s="574"/>
      <c r="J3" s="571" t="s">
        <v>579</v>
      </c>
      <c r="K3" s="573"/>
      <c r="L3" s="574"/>
      <c r="M3" s="571" t="s">
        <v>579</v>
      </c>
      <c r="N3" s="573"/>
      <c r="O3" s="574"/>
      <c r="P3" s="569" t="s">
        <v>579</v>
      </c>
      <c r="Q3" s="573"/>
      <c r="R3" s="575"/>
    </row>
    <row r="4" spans="1:18" ht="24" customHeight="1">
      <c r="A4" s="576"/>
      <c r="B4" s="577"/>
      <c r="C4" s="582" t="s">
        <v>580</v>
      </c>
      <c r="D4" s="578" t="s">
        <v>581</v>
      </c>
      <c r="E4" s="578" t="s">
        <v>582</v>
      </c>
      <c r="F4" s="581" t="s">
        <v>583</v>
      </c>
      <c r="G4" s="582" t="s">
        <v>580</v>
      </c>
      <c r="H4" s="578" t="s">
        <v>582</v>
      </c>
      <c r="I4" s="581" t="s">
        <v>583</v>
      </c>
      <c r="J4" s="582" t="s">
        <v>580</v>
      </c>
      <c r="K4" s="578" t="s">
        <v>582</v>
      </c>
      <c r="L4" s="581" t="s">
        <v>583</v>
      </c>
      <c r="M4" s="582" t="s">
        <v>580</v>
      </c>
      <c r="N4" s="578" t="s">
        <v>582</v>
      </c>
      <c r="O4" s="581" t="s">
        <v>583</v>
      </c>
      <c r="P4" s="580" t="s">
        <v>580</v>
      </c>
      <c r="Q4" s="578" t="s">
        <v>582</v>
      </c>
      <c r="R4" s="583" t="s">
        <v>583</v>
      </c>
    </row>
    <row r="5" spans="1:18" ht="15" customHeight="1">
      <c r="A5" s="584" t="s">
        <v>1306</v>
      </c>
      <c r="B5" s="585" t="s">
        <v>970</v>
      </c>
      <c r="C5" s="593">
        <v>210</v>
      </c>
      <c r="D5" s="591" t="s">
        <v>682</v>
      </c>
      <c r="E5" s="591" t="s">
        <v>682</v>
      </c>
      <c r="F5" s="592">
        <v>33813</v>
      </c>
      <c r="G5" s="593">
        <v>210</v>
      </c>
      <c r="H5" s="591" t="s">
        <v>682</v>
      </c>
      <c r="I5" s="592">
        <v>34005</v>
      </c>
      <c r="J5" s="745"/>
      <c r="K5" s="591"/>
      <c r="L5" s="746"/>
      <c r="M5" s="745"/>
      <c r="N5" s="591"/>
      <c r="O5" s="746"/>
      <c r="P5" s="594"/>
      <c r="Q5" s="591"/>
      <c r="R5" s="595"/>
    </row>
    <row r="6" spans="1:18" ht="15" customHeight="1">
      <c r="A6" s="596"/>
      <c r="B6" s="597" t="s">
        <v>605</v>
      </c>
      <c r="C6" s="604">
        <v>220</v>
      </c>
      <c r="D6" s="602">
        <v>111000</v>
      </c>
      <c r="E6" s="602">
        <v>66000</v>
      </c>
      <c r="F6" s="605" t="s">
        <v>606</v>
      </c>
      <c r="G6" s="604">
        <v>220</v>
      </c>
      <c r="H6" s="602">
        <v>66000</v>
      </c>
      <c r="I6" s="605" t="s">
        <v>606</v>
      </c>
      <c r="J6" s="747"/>
      <c r="K6" s="607"/>
      <c r="L6" s="613"/>
      <c r="M6" s="747"/>
      <c r="N6" s="607"/>
      <c r="O6" s="613"/>
      <c r="P6" s="606"/>
      <c r="Q6" s="607"/>
      <c r="R6" s="608"/>
    </row>
    <row r="7" spans="1:18" ht="15" customHeight="1">
      <c r="A7" s="596"/>
      <c r="B7" s="609" t="s">
        <v>607</v>
      </c>
      <c r="C7" s="604">
        <v>192</v>
      </c>
      <c r="D7" s="607"/>
      <c r="E7" s="611">
        <v>-12400</v>
      </c>
      <c r="F7" s="610" t="s">
        <v>683</v>
      </c>
      <c r="G7" s="604">
        <v>192</v>
      </c>
      <c r="H7" s="611">
        <v>-12400</v>
      </c>
      <c r="I7" s="610" t="s">
        <v>684</v>
      </c>
      <c r="J7" s="747"/>
      <c r="K7" s="607"/>
      <c r="L7" s="613"/>
      <c r="M7" s="747"/>
      <c r="N7" s="607"/>
      <c r="O7" s="613"/>
      <c r="P7" s="606"/>
      <c r="Q7" s="607"/>
      <c r="R7" s="608"/>
    </row>
    <row r="8" spans="1:18" ht="15" customHeight="1">
      <c r="A8" s="596"/>
      <c r="B8" s="609" t="s">
        <v>610</v>
      </c>
      <c r="C8" s="604">
        <v>180</v>
      </c>
      <c r="D8" s="607"/>
      <c r="E8" s="607"/>
      <c r="F8" s="613"/>
      <c r="G8" s="604">
        <v>180</v>
      </c>
      <c r="H8" s="607"/>
      <c r="I8" s="613"/>
      <c r="J8" s="747"/>
      <c r="K8" s="607"/>
      <c r="L8" s="613"/>
      <c r="M8" s="747"/>
      <c r="N8" s="607"/>
      <c r="O8" s="613"/>
      <c r="P8" s="606"/>
      <c r="Q8" s="607"/>
      <c r="R8" s="608"/>
    </row>
    <row r="9" spans="1:18" ht="15" customHeight="1">
      <c r="A9" s="596"/>
      <c r="B9" s="609" t="s">
        <v>611</v>
      </c>
      <c r="C9" s="604">
        <v>370</v>
      </c>
      <c r="D9" s="607"/>
      <c r="E9" s="607"/>
      <c r="F9" s="613"/>
      <c r="G9" s="604">
        <v>370</v>
      </c>
      <c r="H9" s="607"/>
      <c r="I9" s="613"/>
      <c r="J9" s="747"/>
      <c r="K9" s="607"/>
      <c r="L9" s="613"/>
      <c r="M9" s="747"/>
      <c r="N9" s="607"/>
      <c r="O9" s="613"/>
      <c r="P9" s="606"/>
      <c r="Q9" s="607"/>
      <c r="R9" s="608"/>
    </row>
    <row r="10" spans="1:18" ht="15" customHeight="1">
      <c r="A10" s="614"/>
      <c r="B10" s="615" t="s">
        <v>612</v>
      </c>
      <c r="C10" s="622">
        <f>SUM(C5:C9)</f>
        <v>1172</v>
      </c>
      <c r="D10" s="620"/>
      <c r="E10" s="620"/>
      <c r="F10" s="621"/>
      <c r="G10" s="622">
        <f>SUM(G5:G9)</f>
        <v>1172</v>
      </c>
      <c r="H10" s="620"/>
      <c r="I10" s="621"/>
      <c r="J10" s="748"/>
      <c r="K10" s="620"/>
      <c r="L10" s="621"/>
      <c r="M10" s="748"/>
      <c r="N10" s="620"/>
      <c r="O10" s="621"/>
      <c r="P10" s="623"/>
      <c r="Q10" s="620"/>
      <c r="R10" s="624"/>
    </row>
    <row r="11" spans="1:18" ht="15" customHeight="1">
      <c r="A11" s="625" t="s">
        <v>1319</v>
      </c>
      <c r="B11" s="585" t="s">
        <v>1321</v>
      </c>
      <c r="C11" s="593">
        <v>1072</v>
      </c>
      <c r="D11" s="591" t="s">
        <v>685</v>
      </c>
      <c r="E11" s="591" t="s">
        <v>685</v>
      </c>
      <c r="F11" s="592">
        <v>33813</v>
      </c>
      <c r="G11" s="593"/>
      <c r="H11" s="591"/>
      <c r="I11" s="746"/>
      <c r="J11" s="745"/>
      <c r="K11" s="591"/>
      <c r="L11" s="746"/>
      <c r="M11" s="745"/>
      <c r="N11" s="591"/>
      <c r="O11" s="746"/>
      <c r="P11" s="594"/>
      <c r="Q11" s="591"/>
      <c r="R11" s="595"/>
    </row>
    <row r="12" spans="1:18" ht="15" customHeight="1">
      <c r="A12" s="626"/>
      <c r="B12" s="609" t="s">
        <v>615</v>
      </c>
      <c r="C12" s="604">
        <v>530</v>
      </c>
      <c r="D12" s="602">
        <v>113000</v>
      </c>
      <c r="E12" s="602">
        <v>58200</v>
      </c>
      <c r="F12" s="605" t="s">
        <v>606</v>
      </c>
      <c r="G12" s="604"/>
      <c r="H12" s="607"/>
      <c r="I12" s="613"/>
      <c r="J12" s="747"/>
      <c r="K12" s="607"/>
      <c r="L12" s="613"/>
      <c r="M12" s="747"/>
      <c r="N12" s="607"/>
      <c r="O12" s="613"/>
      <c r="P12" s="606"/>
      <c r="Q12" s="607"/>
      <c r="R12" s="608"/>
    </row>
    <row r="13" spans="1:18" ht="15" customHeight="1">
      <c r="A13" s="627"/>
      <c r="B13" s="615" t="s">
        <v>612</v>
      </c>
      <c r="C13" s="622">
        <f>SUM(C11:C12)</f>
        <v>1602</v>
      </c>
      <c r="D13" s="620"/>
      <c r="E13" s="648">
        <v>-3800</v>
      </c>
      <c r="F13" s="628" t="s">
        <v>686</v>
      </c>
      <c r="G13" s="622"/>
      <c r="H13" s="620"/>
      <c r="I13" s="621"/>
      <c r="J13" s="748"/>
      <c r="K13" s="620"/>
      <c r="L13" s="621"/>
      <c r="M13" s="748"/>
      <c r="N13" s="620"/>
      <c r="O13" s="621"/>
      <c r="P13" s="623"/>
      <c r="Q13" s="620"/>
      <c r="R13" s="624"/>
    </row>
    <row r="14" spans="1:18" ht="15" customHeight="1">
      <c r="A14" s="584" t="s">
        <v>1341</v>
      </c>
      <c r="B14" s="630" t="s">
        <v>1342</v>
      </c>
      <c r="C14" s="634">
        <v>1027</v>
      </c>
      <c r="D14" s="591" t="s">
        <v>685</v>
      </c>
      <c r="E14" s="591" t="s">
        <v>685</v>
      </c>
      <c r="F14" s="592">
        <v>33813</v>
      </c>
      <c r="G14" s="634"/>
      <c r="H14" s="591"/>
      <c r="I14" s="746"/>
      <c r="J14" s="635"/>
      <c r="K14" s="591"/>
      <c r="L14" s="746"/>
      <c r="M14" s="749"/>
      <c r="N14" s="591"/>
      <c r="O14" s="746"/>
      <c r="P14" s="635"/>
      <c r="Q14" s="591"/>
      <c r="R14" s="595"/>
    </row>
    <row r="15" spans="1:18" ht="15" customHeight="1">
      <c r="A15" s="636"/>
      <c r="B15" s="637"/>
      <c r="C15" s="640"/>
      <c r="D15" s="602">
        <v>56000</v>
      </c>
      <c r="E15" s="602">
        <v>34500</v>
      </c>
      <c r="F15" s="605" t="s">
        <v>606</v>
      </c>
      <c r="G15" s="640"/>
      <c r="H15" s="607"/>
      <c r="I15" s="613"/>
      <c r="J15" s="641"/>
      <c r="K15" s="607"/>
      <c r="L15" s="613"/>
      <c r="M15" s="750"/>
      <c r="N15" s="607"/>
      <c r="O15" s="613"/>
      <c r="P15" s="641"/>
      <c r="Q15" s="607"/>
      <c r="R15" s="608"/>
    </row>
    <row r="16" spans="1:18" ht="15" customHeight="1">
      <c r="A16" s="642"/>
      <c r="B16" s="643"/>
      <c r="C16" s="646"/>
      <c r="D16" s="620"/>
      <c r="E16" s="648">
        <v>-4300</v>
      </c>
      <c r="F16" s="628" t="s">
        <v>687</v>
      </c>
      <c r="G16" s="646"/>
      <c r="H16" s="620"/>
      <c r="I16" s="621"/>
      <c r="J16" s="649"/>
      <c r="K16" s="620"/>
      <c r="L16" s="621"/>
      <c r="M16" s="751"/>
      <c r="N16" s="620"/>
      <c r="O16" s="621"/>
      <c r="P16" s="649"/>
      <c r="Q16" s="620"/>
      <c r="R16" s="624"/>
    </row>
    <row r="17" spans="1:18" ht="15" customHeight="1">
      <c r="A17" s="625" t="s">
        <v>619</v>
      </c>
      <c r="B17" s="585" t="s">
        <v>1330</v>
      </c>
      <c r="C17" s="593">
        <v>1314</v>
      </c>
      <c r="D17" s="591" t="s">
        <v>688</v>
      </c>
      <c r="E17" s="591" t="s">
        <v>688</v>
      </c>
      <c r="F17" s="592">
        <v>32192</v>
      </c>
      <c r="G17" s="593">
        <v>1311</v>
      </c>
      <c r="H17" s="591" t="s">
        <v>688</v>
      </c>
      <c r="I17" s="592">
        <v>34005</v>
      </c>
      <c r="J17" s="745"/>
      <c r="K17" s="591"/>
      <c r="L17" s="746"/>
      <c r="M17" s="745"/>
      <c r="N17" s="591"/>
      <c r="O17" s="746"/>
      <c r="P17" s="594"/>
      <c r="Q17" s="591"/>
      <c r="R17" s="595"/>
    </row>
    <row r="18" spans="1:18" ht="15" customHeight="1">
      <c r="A18" s="651"/>
      <c r="B18" s="609" t="s">
        <v>622</v>
      </c>
      <c r="C18" s="604">
        <v>3273</v>
      </c>
      <c r="D18" s="607">
        <v>394000</v>
      </c>
      <c r="E18" s="607">
        <v>335100</v>
      </c>
      <c r="F18" s="605" t="s">
        <v>606</v>
      </c>
      <c r="G18" s="604">
        <v>3273</v>
      </c>
      <c r="H18" s="752">
        <v>335100</v>
      </c>
      <c r="I18" s="605" t="s">
        <v>606</v>
      </c>
      <c r="J18" s="747"/>
      <c r="K18" s="607"/>
      <c r="L18" s="613"/>
      <c r="M18" s="747"/>
      <c r="N18" s="607"/>
      <c r="O18" s="613"/>
      <c r="P18" s="606"/>
      <c r="Q18" s="607"/>
      <c r="R18" s="608"/>
    </row>
    <row r="19" spans="1:18" ht="15" customHeight="1">
      <c r="A19" s="651"/>
      <c r="B19" s="609" t="s">
        <v>1335</v>
      </c>
      <c r="C19" s="604">
        <v>735</v>
      </c>
      <c r="D19" s="607"/>
      <c r="E19" s="611">
        <v>-4900</v>
      </c>
      <c r="F19" s="610" t="s">
        <v>689</v>
      </c>
      <c r="G19" s="604">
        <v>735</v>
      </c>
      <c r="H19" s="611">
        <v>-4900</v>
      </c>
      <c r="I19" s="610" t="s">
        <v>690</v>
      </c>
      <c r="J19" s="747"/>
      <c r="K19" s="607"/>
      <c r="L19" s="613"/>
      <c r="M19" s="747"/>
      <c r="N19" s="607"/>
      <c r="O19" s="613"/>
      <c r="P19" s="606"/>
      <c r="Q19" s="607"/>
      <c r="R19" s="608"/>
    </row>
    <row r="20" spans="1:18" ht="15" customHeight="1">
      <c r="A20" s="651"/>
      <c r="B20" s="609" t="s">
        <v>1339</v>
      </c>
      <c r="C20" s="604">
        <v>596</v>
      </c>
      <c r="D20" s="607"/>
      <c r="E20" s="607"/>
      <c r="F20" s="613"/>
      <c r="G20" s="604">
        <v>596</v>
      </c>
      <c r="H20" s="607"/>
      <c r="I20" s="613"/>
      <c r="J20" s="747"/>
      <c r="K20" s="607"/>
      <c r="L20" s="613"/>
      <c r="M20" s="747"/>
      <c r="N20" s="607"/>
      <c r="O20" s="613"/>
      <c r="P20" s="606"/>
      <c r="Q20" s="607"/>
      <c r="R20" s="608"/>
    </row>
    <row r="21" spans="1:18" ht="15" customHeight="1">
      <c r="A21" s="652"/>
      <c r="B21" s="615" t="s">
        <v>612</v>
      </c>
      <c r="C21" s="622">
        <f>SUM(C17:C20)</f>
        <v>5918</v>
      </c>
      <c r="D21" s="620"/>
      <c r="E21" s="620"/>
      <c r="F21" s="621"/>
      <c r="G21" s="622">
        <f>SUM(G17:G20)</f>
        <v>5915</v>
      </c>
      <c r="H21" s="620"/>
      <c r="I21" s="621"/>
      <c r="J21" s="748"/>
      <c r="K21" s="620"/>
      <c r="L21" s="621"/>
      <c r="M21" s="748"/>
      <c r="N21" s="620"/>
      <c r="O21" s="621"/>
      <c r="P21" s="623"/>
      <c r="Q21" s="620"/>
      <c r="R21" s="624"/>
    </row>
    <row r="22" spans="1:18" ht="15" customHeight="1">
      <c r="A22" s="584" t="s">
        <v>625</v>
      </c>
      <c r="B22" s="585" t="s">
        <v>1346</v>
      </c>
      <c r="C22" s="593">
        <v>5475</v>
      </c>
      <c r="D22" s="591" t="s">
        <v>691</v>
      </c>
      <c r="E22" s="591" t="s">
        <v>691</v>
      </c>
      <c r="F22" s="592">
        <v>31905</v>
      </c>
      <c r="G22" s="593"/>
      <c r="H22" s="591"/>
      <c r="I22" s="746"/>
      <c r="J22" s="745"/>
      <c r="K22" s="591"/>
      <c r="L22" s="746"/>
      <c r="M22" s="745"/>
      <c r="N22" s="591"/>
      <c r="O22" s="746"/>
      <c r="P22" s="594"/>
      <c r="Q22" s="591"/>
      <c r="R22" s="595"/>
    </row>
    <row r="23" spans="1:18" ht="15" customHeight="1">
      <c r="A23" s="596"/>
      <c r="B23" s="609" t="s">
        <v>1349</v>
      </c>
      <c r="C23" s="604">
        <v>2100</v>
      </c>
      <c r="D23" s="602">
        <v>360000</v>
      </c>
      <c r="E23" s="602">
        <v>301000</v>
      </c>
      <c r="F23" s="605" t="s">
        <v>606</v>
      </c>
      <c r="G23" s="604"/>
      <c r="H23" s="607"/>
      <c r="I23" s="613"/>
      <c r="J23" s="747"/>
      <c r="K23" s="607"/>
      <c r="L23" s="613"/>
      <c r="M23" s="747"/>
      <c r="N23" s="607"/>
      <c r="O23" s="613"/>
      <c r="P23" s="606"/>
      <c r="Q23" s="607"/>
      <c r="R23" s="608"/>
    </row>
    <row r="24" spans="1:18" ht="15" customHeight="1">
      <c r="A24" s="614"/>
      <c r="B24" s="615" t="s">
        <v>612</v>
      </c>
      <c r="C24" s="622">
        <f>SUM(C22:C23)</f>
        <v>7575</v>
      </c>
      <c r="D24" s="620"/>
      <c r="E24" s="620"/>
      <c r="F24" s="628" t="s">
        <v>692</v>
      </c>
      <c r="G24" s="622"/>
      <c r="H24" s="620"/>
      <c r="I24" s="621"/>
      <c r="J24" s="748"/>
      <c r="K24" s="620"/>
      <c r="L24" s="621"/>
      <c r="M24" s="748"/>
      <c r="N24" s="620"/>
      <c r="O24" s="621"/>
      <c r="P24" s="623"/>
      <c r="Q24" s="620"/>
      <c r="R24" s="624"/>
    </row>
    <row r="25" spans="1:18" ht="15" customHeight="1">
      <c r="A25" s="584" t="s">
        <v>1001</v>
      </c>
      <c r="B25" s="585" t="s">
        <v>629</v>
      </c>
      <c r="C25" s="593">
        <v>6103</v>
      </c>
      <c r="D25" s="591" t="s">
        <v>693</v>
      </c>
      <c r="E25" s="591" t="s">
        <v>693</v>
      </c>
      <c r="F25" s="592">
        <v>31594</v>
      </c>
      <c r="G25" s="593">
        <v>6104</v>
      </c>
      <c r="H25" s="591" t="s">
        <v>693</v>
      </c>
      <c r="I25" s="592">
        <v>32381</v>
      </c>
      <c r="J25" s="593">
        <v>6104</v>
      </c>
      <c r="K25" s="591" t="s">
        <v>693</v>
      </c>
      <c r="L25" s="592">
        <v>32927</v>
      </c>
      <c r="M25" s="745">
        <v>6104</v>
      </c>
      <c r="N25" s="591" t="s">
        <v>693</v>
      </c>
      <c r="O25" s="592">
        <v>33613</v>
      </c>
      <c r="P25" s="594">
        <v>6124</v>
      </c>
      <c r="Q25" s="591" t="s">
        <v>693</v>
      </c>
      <c r="R25" s="662">
        <v>33813</v>
      </c>
    </row>
    <row r="26" spans="1:18" ht="15" customHeight="1">
      <c r="A26" s="596"/>
      <c r="B26" s="609" t="s">
        <v>632</v>
      </c>
      <c r="C26" s="604">
        <v>3725</v>
      </c>
      <c r="D26" s="607">
        <v>688000</v>
      </c>
      <c r="E26" s="607">
        <v>625100</v>
      </c>
      <c r="F26" s="605" t="s">
        <v>606</v>
      </c>
      <c r="G26" s="604">
        <v>3725</v>
      </c>
      <c r="H26" s="602">
        <v>625100</v>
      </c>
      <c r="I26" s="605" t="s">
        <v>606</v>
      </c>
      <c r="J26" s="604">
        <v>3747</v>
      </c>
      <c r="K26" s="602">
        <v>625100</v>
      </c>
      <c r="L26" s="605" t="s">
        <v>606</v>
      </c>
      <c r="M26" s="747">
        <v>3792</v>
      </c>
      <c r="N26" s="602">
        <v>625100</v>
      </c>
      <c r="O26" s="605" t="s">
        <v>606</v>
      </c>
      <c r="P26" s="606">
        <v>3793</v>
      </c>
      <c r="Q26" s="602">
        <v>625100</v>
      </c>
      <c r="R26" s="663" t="s">
        <v>606</v>
      </c>
    </row>
    <row r="27" spans="1:18" ht="15" customHeight="1">
      <c r="A27" s="614"/>
      <c r="B27" s="615" t="s">
        <v>612</v>
      </c>
      <c r="C27" s="622">
        <f>SUM(C25:C26)</f>
        <v>9828</v>
      </c>
      <c r="D27" s="620"/>
      <c r="E27" s="648">
        <v>-10000</v>
      </c>
      <c r="F27" s="628" t="s">
        <v>694</v>
      </c>
      <c r="G27" s="753">
        <v>9828</v>
      </c>
      <c r="H27" s="648">
        <v>-10000</v>
      </c>
      <c r="I27" s="628" t="s">
        <v>695</v>
      </c>
      <c r="J27" s="622">
        <f>SUM(J25:J26)</f>
        <v>9851</v>
      </c>
      <c r="K27" s="648">
        <v>-10000</v>
      </c>
      <c r="L27" s="628" t="s">
        <v>696</v>
      </c>
      <c r="M27" s="748">
        <f>SUM(M25:M26)</f>
        <v>9896</v>
      </c>
      <c r="N27" s="648">
        <v>-8100</v>
      </c>
      <c r="O27" s="628" t="s">
        <v>659</v>
      </c>
      <c r="P27" s="623">
        <f>SUM(P25:P26)</f>
        <v>9917</v>
      </c>
      <c r="Q27" s="648">
        <v>-8100</v>
      </c>
      <c r="R27" s="754" t="s">
        <v>697</v>
      </c>
    </row>
    <row r="28" spans="1:18" ht="15" customHeight="1">
      <c r="A28" s="584" t="s">
        <v>1360</v>
      </c>
      <c r="B28" s="585" t="s">
        <v>636</v>
      </c>
      <c r="C28" s="593">
        <v>1755</v>
      </c>
      <c r="D28" s="591" t="s">
        <v>685</v>
      </c>
      <c r="E28" s="591" t="s">
        <v>685</v>
      </c>
      <c r="F28" s="592">
        <v>33547</v>
      </c>
      <c r="G28" s="593">
        <v>1757</v>
      </c>
      <c r="H28" s="591" t="s">
        <v>685</v>
      </c>
      <c r="I28" s="592">
        <v>34215</v>
      </c>
      <c r="J28" s="593"/>
      <c r="K28" s="591"/>
      <c r="L28" s="746"/>
      <c r="M28" s="745"/>
      <c r="N28" s="591"/>
      <c r="O28" s="746"/>
      <c r="P28" s="594"/>
      <c r="Q28" s="591"/>
      <c r="R28" s="595"/>
    </row>
    <row r="29" spans="1:18" ht="15" customHeight="1">
      <c r="A29" s="596"/>
      <c r="B29" s="609" t="s">
        <v>638</v>
      </c>
      <c r="C29" s="604">
        <v>1584</v>
      </c>
      <c r="D29" s="602">
        <v>299100</v>
      </c>
      <c r="E29" s="602">
        <v>208700</v>
      </c>
      <c r="F29" s="605" t="s">
        <v>606</v>
      </c>
      <c r="G29" s="604">
        <v>1646</v>
      </c>
      <c r="H29" s="602">
        <v>208700</v>
      </c>
      <c r="I29" s="605" t="s">
        <v>606</v>
      </c>
      <c r="J29" s="604"/>
      <c r="K29" s="607"/>
      <c r="L29" s="613"/>
      <c r="M29" s="747"/>
      <c r="N29" s="607"/>
      <c r="O29" s="613"/>
      <c r="P29" s="606"/>
      <c r="Q29" s="607"/>
      <c r="R29" s="608"/>
    </row>
    <row r="30" spans="1:18" ht="15" customHeight="1">
      <c r="A30" s="596"/>
      <c r="B30" s="609" t="s">
        <v>1365</v>
      </c>
      <c r="C30" s="604">
        <v>194</v>
      </c>
      <c r="D30" s="607"/>
      <c r="E30" s="611">
        <v>-38100</v>
      </c>
      <c r="F30" s="610" t="s">
        <v>698</v>
      </c>
      <c r="G30" s="604">
        <v>194</v>
      </c>
      <c r="H30" s="611">
        <v>-36800</v>
      </c>
      <c r="I30" s="610" t="s">
        <v>616</v>
      </c>
      <c r="J30" s="604"/>
      <c r="K30" s="607"/>
      <c r="L30" s="613"/>
      <c r="M30" s="747"/>
      <c r="N30" s="607"/>
      <c r="O30" s="613"/>
      <c r="P30" s="606"/>
      <c r="Q30" s="607"/>
      <c r="R30" s="608"/>
    </row>
    <row r="31" spans="1:18" ht="15" customHeight="1">
      <c r="A31" s="596"/>
      <c r="B31" s="609" t="s">
        <v>642</v>
      </c>
      <c r="C31" s="604">
        <v>370</v>
      </c>
      <c r="D31" s="607"/>
      <c r="E31" s="607"/>
      <c r="F31" s="613"/>
      <c r="G31" s="604">
        <v>370</v>
      </c>
      <c r="H31" s="607"/>
      <c r="I31" s="613"/>
      <c r="J31" s="604"/>
      <c r="K31" s="607"/>
      <c r="L31" s="613"/>
      <c r="M31" s="747"/>
      <c r="N31" s="607"/>
      <c r="O31" s="613"/>
      <c r="P31" s="606"/>
      <c r="Q31" s="607"/>
      <c r="R31" s="608"/>
    </row>
    <row r="32" spans="1:18" ht="15" customHeight="1">
      <c r="A32" s="614"/>
      <c r="B32" s="615" t="s">
        <v>612</v>
      </c>
      <c r="C32" s="622">
        <f>SUM(C28:C31)</f>
        <v>3903</v>
      </c>
      <c r="D32" s="620"/>
      <c r="E32" s="620"/>
      <c r="F32" s="621"/>
      <c r="G32" s="622">
        <f>SUM(G28:G31)</f>
        <v>3967</v>
      </c>
      <c r="H32" s="620"/>
      <c r="I32" s="621"/>
      <c r="J32" s="622"/>
      <c r="K32" s="620"/>
      <c r="L32" s="621"/>
      <c r="M32" s="748"/>
      <c r="N32" s="620"/>
      <c r="O32" s="621"/>
      <c r="P32" s="623"/>
      <c r="Q32" s="620"/>
      <c r="R32" s="624"/>
    </row>
    <row r="33" spans="1:18" ht="15" customHeight="1">
      <c r="A33" s="584" t="s">
        <v>1027</v>
      </c>
      <c r="B33" s="585" t="s">
        <v>643</v>
      </c>
      <c r="C33" s="593">
        <v>1499.6</v>
      </c>
      <c r="D33" s="591" t="s">
        <v>699</v>
      </c>
      <c r="E33" s="591" t="s">
        <v>699</v>
      </c>
      <c r="F33" s="592">
        <v>33547</v>
      </c>
      <c r="G33" s="593">
        <v>1526.8</v>
      </c>
      <c r="H33" s="591" t="s">
        <v>699</v>
      </c>
      <c r="I33" s="592">
        <v>35020</v>
      </c>
      <c r="J33" s="593"/>
      <c r="K33" s="591"/>
      <c r="L33" s="746"/>
      <c r="M33" s="745"/>
      <c r="N33" s="591"/>
      <c r="O33" s="746"/>
      <c r="P33" s="594"/>
      <c r="Q33" s="591"/>
      <c r="R33" s="595"/>
    </row>
    <row r="34" spans="1:18" ht="15" customHeight="1">
      <c r="A34" s="596"/>
      <c r="B34" s="609" t="s">
        <v>646</v>
      </c>
      <c r="C34" s="604">
        <v>419</v>
      </c>
      <c r="D34" s="602">
        <v>190000</v>
      </c>
      <c r="E34" s="602">
        <v>112900</v>
      </c>
      <c r="F34" s="605" t="s">
        <v>606</v>
      </c>
      <c r="G34" s="604">
        <v>419</v>
      </c>
      <c r="H34" s="602">
        <v>112900</v>
      </c>
      <c r="I34" s="605" t="s">
        <v>606</v>
      </c>
      <c r="J34" s="604"/>
      <c r="K34" s="607"/>
      <c r="L34" s="613"/>
      <c r="M34" s="747"/>
      <c r="N34" s="607"/>
      <c r="O34" s="613"/>
      <c r="P34" s="606"/>
      <c r="Q34" s="607"/>
      <c r="R34" s="608"/>
    </row>
    <row r="35" spans="1:18" ht="15" customHeight="1">
      <c r="A35" s="596"/>
      <c r="B35" s="609" t="s">
        <v>647</v>
      </c>
      <c r="C35" s="604">
        <v>429.9</v>
      </c>
      <c r="D35" s="607"/>
      <c r="E35" s="611">
        <v>-23100</v>
      </c>
      <c r="F35" s="610" t="s">
        <v>700</v>
      </c>
      <c r="G35" s="604">
        <v>419.9</v>
      </c>
      <c r="H35" s="611">
        <v>-22200</v>
      </c>
      <c r="I35" s="610" t="s">
        <v>701</v>
      </c>
      <c r="J35" s="604"/>
      <c r="K35" s="607"/>
      <c r="L35" s="613"/>
      <c r="M35" s="747"/>
      <c r="N35" s="607"/>
      <c r="O35" s="613"/>
      <c r="P35" s="606"/>
      <c r="Q35" s="607"/>
      <c r="R35" s="608"/>
    </row>
    <row r="36" spans="1:18" ht="15" customHeight="1">
      <c r="A36" s="596"/>
      <c r="B36" s="609" t="s">
        <v>651</v>
      </c>
      <c r="C36" s="604">
        <v>274.5</v>
      </c>
      <c r="D36" s="607"/>
      <c r="E36" s="607"/>
      <c r="F36" s="613"/>
      <c r="G36" s="604">
        <v>274.5</v>
      </c>
      <c r="H36" s="607"/>
      <c r="I36" s="613"/>
      <c r="J36" s="604"/>
      <c r="K36" s="607"/>
      <c r="L36" s="613"/>
      <c r="M36" s="747"/>
      <c r="N36" s="607"/>
      <c r="O36" s="613"/>
      <c r="P36" s="606"/>
      <c r="Q36" s="607"/>
      <c r="R36" s="608"/>
    </row>
    <row r="37" spans="1:18" ht="15" customHeight="1">
      <c r="A37" s="596"/>
      <c r="B37" s="609" t="s">
        <v>652</v>
      </c>
      <c r="C37" s="604">
        <v>53.3</v>
      </c>
      <c r="D37" s="607"/>
      <c r="E37" s="607"/>
      <c r="F37" s="613"/>
      <c r="G37" s="604">
        <v>53.3</v>
      </c>
      <c r="H37" s="607"/>
      <c r="I37" s="613"/>
      <c r="J37" s="604"/>
      <c r="K37" s="607"/>
      <c r="L37" s="613"/>
      <c r="M37" s="747"/>
      <c r="N37" s="607"/>
      <c r="O37" s="613"/>
      <c r="P37" s="606"/>
      <c r="Q37" s="607"/>
      <c r="R37" s="608"/>
    </row>
    <row r="38" spans="1:18" ht="15" customHeight="1">
      <c r="A38" s="614"/>
      <c r="B38" s="615" t="s">
        <v>612</v>
      </c>
      <c r="C38" s="622">
        <f>SUM(C33:C37)</f>
        <v>2676.3</v>
      </c>
      <c r="D38" s="620"/>
      <c r="E38" s="620"/>
      <c r="F38" s="621"/>
      <c r="G38" s="622">
        <f>SUM(G33:G37)</f>
        <v>2693.5</v>
      </c>
      <c r="H38" s="620"/>
      <c r="I38" s="621"/>
      <c r="J38" s="622"/>
      <c r="K38" s="620"/>
      <c r="L38" s="621"/>
      <c r="M38" s="748"/>
      <c r="N38" s="620"/>
      <c r="O38" s="621"/>
      <c r="P38" s="623"/>
      <c r="Q38" s="620"/>
      <c r="R38" s="624"/>
    </row>
    <row r="39" spans="1:18" ht="15" customHeight="1">
      <c r="A39" s="625" t="s">
        <v>702</v>
      </c>
      <c r="B39" s="585" t="s">
        <v>654</v>
      </c>
      <c r="C39" s="593">
        <v>7269</v>
      </c>
      <c r="D39" s="591" t="s">
        <v>703</v>
      </c>
      <c r="E39" s="591" t="s">
        <v>703</v>
      </c>
      <c r="F39" s="592">
        <v>31583</v>
      </c>
      <c r="G39" s="593">
        <v>7275</v>
      </c>
      <c r="H39" s="591" t="s">
        <v>704</v>
      </c>
      <c r="I39" s="592">
        <v>32192</v>
      </c>
      <c r="J39" s="593">
        <v>7278</v>
      </c>
      <c r="K39" s="591" t="s">
        <v>703</v>
      </c>
      <c r="L39" s="592">
        <v>33547</v>
      </c>
      <c r="M39" s="745"/>
      <c r="N39" s="591"/>
      <c r="O39" s="746"/>
      <c r="P39" s="594"/>
      <c r="Q39" s="591"/>
      <c r="R39" s="595"/>
    </row>
    <row r="40" spans="1:18" ht="15" customHeight="1">
      <c r="A40" s="596"/>
      <c r="B40" s="609" t="s">
        <v>657</v>
      </c>
      <c r="C40" s="604">
        <v>600</v>
      </c>
      <c r="D40" s="602">
        <v>689000</v>
      </c>
      <c r="E40" s="602">
        <v>481500</v>
      </c>
      <c r="F40" s="605" t="s">
        <v>606</v>
      </c>
      <c r="G40" s="604">
        <v>600</v>
      </c>
      <c r="H40" s="602">
        <v>481500</v>
      </c>
      <c r="I40" s="605" t="s">
        <v>606</v>
      </c>
      <c r="J40" s="604">
        <v>600</v>
      </c>
      <c r="K40" s="602">
        <v>481500</v>
      </c>
      <c r="L40" s="605" t="s">
        <v>606</v>
      </c>
      <c r="M40" s="747"/>
      <c r="N40" s="607"/>
      <c r="O40" s="613"/>
      <c r="P40" s="606"/>
      <c r="Q40" s="607"/>
      <c r="R40" s="608"/>
    </row>
    <row r="41" spans="1:18" ht="15" customHeight="1">
      <c r="A41" s="596"/>
      <c r="B41" s="609" t="s">
        <v>658</v>
      </c>
      <c r="C41" s="604">
        <v>148</v>
      </c>
      <c r="D41" s="607"/>
      <c r="E41" s="611">
        <v>-38700</v>
      </c>
      <c r="F41" s="610" t="s">
        <v>705</v>
      </c>
      <c r="G41" s="604">
        <v>148</v>
      </c>
      <c r="H41" s="611">
        <v>-38400</v>
      </c>
      <c r="I41" s="610" t="s">
        <v>706</v>
      </c>
      <c r="J41" s="604">
        <v>148</v>
      </c>
      <c r="K41" s="611">
        <v>-38300</v>
      </c>
      <c r="L41" s="610" t="s">
        <v>707</v>
      </c>
      <c r="M41" s="747"/>
      <c r="N41" s="607"/>
      <c r="O41" s="613"/>
      <c r="P41" s="606"/>
      <c r="Q41" s="607"/>
      <c r="R41" s="608"/>
    </row>
    <row r="42" spans="1:18" ht="15" customHeight="1">
      <c r="A42" s="596"/>
      <c r="B42" s="609" t="s">
        <v>661</v>
      </c>
      <c r="C42" s="604">
        <v>232</v>
      </c>
      <c r="D42" s="607"/>
      <c r="E42" s="607"/>
      <c r="F42" s="613"/>
      <c r="G42" s="604">
        <v>232</v>
      </c>
      <c r="H42" s="607"/>
      <c r="I42" s="613"/>
      <c r="J42" s="604">
        <v>232</v>
      </c>
      <c r="K42" s="607"/>
      <c r="L42" s="613"/>
      <c r="M42" s="747"/>
      <c r="N42" s="607"/>
      <c r="O42" s="613"/>
      <c r="P42" s="606"/>
      <c r="Q42" s="607"/>
      <c r="R42" s="608"/>
    </row>
    <row r="43" spans="1:18" ht="15" customHeight="1">
      <c r="A43" s="688"/>
      <c r="B43" s="674" t="s">
        <v>612</v>
      </c>
      <c r="C43" s="675">
        <f>SUM(C39:C42)</f>
        <v>8249</v>
      </c>
      <c r="D43" s="676"/>
      <c r="E43" s="676"/>
      <c r="F43" s="677"/>
      <c r="G43" s="675">
        <f>SUM(G39:G42)</f>
        <v>8255</v>
      </c>
      <c r="H43" s="676"/>
      <c r="I43" s="677"/>
      <c r="J43" s="675">
        <f>SUM(J39:J42)</f>
        <v>8258</v>
      </c>
      <c r="K43" s="676"/>
      <c r="L43" s="677"/>
      <c r="M43" s="755"/>
      <c r="N43" s="676"/>
      <c r="O43" s="677"/>
      <c r="P43" s="678"/>
      <c r="Q43" s="676"/>
      <c r="R43" s="679"/>
    </row>
    <row r="44" spans="1:18" ht="15" customHeight="1">
      <c r="A44" s="626" t="s">
        <v>708</v>
      </c>
      <c r="B44" s="680" t="s">
        <v>663</v>
      </c>
      <c r="C44" s="684">
        <v>288</v>
      </c>
      <c r="D44" s="607" t="s">
        <v>709</v>
      </c>
      <c r="E44" s="607" t="s">
        <v>709</v>
      </c>
      <c r="F44" s="685">
        <v>33813</v>
      </c>
      <c r="G44" s="694"/>
      <c r="H44" s="607"/>
      <c r="I44" s="613"/>
      <c r="J44" s="694"/>
      <c r="K44" s="607"/>
      <c r="L44" s="613"/>
      <c r="M44" s="694"/>
      <c r="N44" s="607"/>
      <c r="O44" s="613"/>
      <c r="P44" s="686"/>
      <c r="Q44" s="607"/>
      <c r="R44" s="608"/>
    </row>
    <row r="45" spans="1:18" ht="15" customHeight="1">
      <c r="A45" s="636"/>
      <c r="B45" s="609" t="s">
        <v>666</v>
      </c>
      <c r="C45" s="604">
        <v>143</v>
      </c>
      <c r="D45" s="602">
        <v>34700</v>
      </c>
      <c r="E45" s="602">
        <v>20600</v>
      </c>
      <c r="F45" s="605" t="s">
        <v>606</v>
      </c>
      <c r="G45" s="747"/>
      <c r="H45" s="607"/>
      <c r="I45" s="613"/>
      <c r="J45" s="747"/>
      <c r="K45" s="607"/>
      <c r="L45" s="613"/>
      <c r="M45" s="747"/>
      <c r="N45" s="607"/>
      <c r="O45" s="613"/>
      <c r="P45" s="606"/>
      <c r="Q45" s="607"/>
      <c r="R45" s="608"/>
    </row>
    <row r="46" spans="1:18" ht="15" customHeight="1">
      <c r="A46" s="636"/>
      <c r="B46" s="756" t="s">
        <v>612</v>
      </c>
      <c r="C46" s="675">
        <f>SUM(C44:C45)</f>
        <v>431</v>
      </c>
      <c r="D46" s="676"/>
      <c r="E46" s="757">
        <v>-4900</v>
      </c>
      <c r="F46" s="690" t="s">
        <v>710</v>
      </c>
      <c r="G46" s="755"/>
      <c r="H46" s="676"/>
      <c r="I46" s="677"/>
      <c r="J46" s="755"/>
      <c r="K46" s="758"/>
      <c r="L46" s="677"/>
      <c r="M46" s="755"/>
      <c r="N46" s="676"/>
      <c r="O46" s="677"/>
      <c r="P46" s="678"/>
      <c r="Q46" s="676"/>
      <c r="R46" s="691"/>
    </row>
    <row r="47" spans="1:18" ht="15" customHeight="1">
      <c r="A47" s="692" t="s">
        <v>669</v>
      </c>
      <c r="B47" s="759" t="s">
        <v>670</v>
      </c>
      <c r="C47" s="760"/>
      <c r="D47" s="607"/>
      <c r="E47" s="611"/>
      <c r="F47" s="610"/>
      <c r="G47" s="694"/>
      <c r="H47" s="607"/>
      <c r="I47" s="613"/>
      <c r="J47" s="694"/>
      <c r="K47" s="682"/>
      <c r="L47" s="613"/>
      <c r="M47" s="686"/>
      <c r="N47" s="607"/>
      <c r="O47" s="761"/>
      <c r="P47" s="686"/>
      <c r="Q47" s="607"/>
      <c r="R47" s="608"/>
    </row>
    <row r="48" spans="1:18" ht="15" customHeight="1">
      <c r="A48" s="703"/>
      <c r="B48" s="704"/>
      <c r="C48" s="705"/>
      <c r="D48" s="676"/>
      <c r="E48" s="757"/>
      <c r="F48" s="690"/>
      <c r="G48" s="705"/>
      <c r="H48" s="676"/>
      <c r="I48" s="677"/>
      <c r="J48" s="762"/>
      <c r="K48" s="758"/>
      <c r="L48" s="677"/>
      <c r="M48" s="763"/>
      <c r="N48" s="676"/>
      <c r="O48" s="677"/>
      <c r="P48" s="678"/>
      <c r="Q48" s="676"/>
      <c r="R48" s="679"/>
    </row>
    <row r="49" spans="1:18" ht="15" customHeight="1">
      <c r="A49" s="713" t="s">
        <v>671</v>
      </c>
      <c r="B49" s="714" t="s">
        <v>672</v>
      </c>
      <c r="C49" s="760"/>
      <c r="D49" s="607"/>
      <c r="E49" s="611"/>
      <c r="F49" s="610"/>
      <c r="G49" s="694"/>
      <c r="H49" s="607"/>
      <c r="I49" s="613"/>
      <c r="J49" s="694"/>
      <c r="K49" s="682"/>
      <c r="L49" s="613"/>
      <c r="M49" s="686"/>
      <c r="N49" s="607"/>
      <c r="O49" s="761"/>
      <c r="P49" s="686"/>
      <c r="Q49" s="607"/>
      <c r="R49" s="608"/>
    </row>
    <row r="50" spans="1:18" ht="15" customHeight="1">
      <c r="A50" s="716"/>
      <c r="B50" s="577"/>
      <c r="C50" s="764"/>
      <c r="D50" s="607"/>
      <c r="E50" s="611"/>
      <c r="F50" s="610"/>
      <c r="G50" s="720"/>
      <c r="H50" s="620"/>
      <c r="I50" s="621"/>
      <c r="J50" s="765"/>
      <c r="K50" s="766"/>
      <c r="L50" s="621"/>
      <c r="M50" s="767"/>
      <c r="N50" s="620"/>
      <c r="O50" s="621"/>
      <c r="P50" s="767"/>
      <c r="Q50" s="620"/>
      <c r="R50" s="624"/>
    </row>
    <row r="51" spans="1:18" ht="15" customHeight="1">
      <c r="A51" s="584" t="s">
        <v>673</v>
      </c>
      <c r="B51" s="585" t="s">
        <v>1395</v>
      </c>
      <c r="C51" s="593">
        <v>736</v>
      </c>
      <c r="D51" s="591" t="s">
        <v>711</v>
      </c>
      <c r="E51" s="591" t="s">
        <v>711</v>
      </c>
      <c r="F51" s="592">
        <v>33708</v>
      </c>
      <c r="G51" s="745"/>
      <c r="H51" s="591"/>
      <c r="I51" s="746"/>
      <c r="J51" s="745"/>
      <c r="K51" s="591"/>
      <c r="L51" s="746"/>
      <c r="M51" s="745"/>
      <c r="N51" s="591"/>
      <c r="O51" s="746"/>
      <c r="P51" s="594"/>
      <c r="Q51" s="591"/>
      <c r="R51" s="595"/>
    </row>
    <row r="52" spans="1:18" ht="15" customHeight="1">
      <c r="A52" s="596"/>
      <c r="B52" s="609" t="s">
        <v>676</v>
      </c>
      <c r="C52" s="604">
        <v>439</v>
      </c>
      <c r="D52" s="602">
        <v>68000</v>
      </c>
      <c r="E52" s="602">
        <v>44500</v>
      </c>
      <c r="F52" s="605" t="s">
        <v>606</v>
      </c>
      <c r="G52" s="747"/>
      <c r="H52" s="607"/>
      <c r="I52" s="613"/>
      <c r="J52" s="747"/>
      <c r="K52" s="607"/>
      <c r="L52" s="613"/>
      <c r="M52" s="747"/>
      <c r="N52" s="607"/>
      <c r="O52" s="613"/>
      <c r="P52" s="606"/>
      <c r="Q52" s="607"/>
      <c r="R52" s="608"/>
    </row>
    <row r="53" spans="1:18" ht="15" customHeight="1" thickBot="1">
      <c r="A53" s="729"/>
      <c r="B53" s="730" t="s">
        <v>612</v>
      </c>
      <c r="C53" s="737">
        <f>SUM(C51:C52)</f>
        <v>1175</v>
      </c>
      <c r="D53" s="735"/>
      <c r="E53" s="738">
        <v>-4000</v>
      </c>
      <c r="F53" s="736" t="s">
        <v>712</v>
      </c>
      <c r="G53" s="768"/>
      <c r="H53" s="735"/>
      <c r="I53" s="769"/>
      <c r="J53" s="768"/>
      <c r="K53" s="735"/>
      <c r="L53" s="769"/>
      <c r="M53" s="768"/>
      <c r="N53" s="735"/>
      <c r="O53" s="769"/>
      <c r="P53" s="739"/>
      <c r="Q53" s="735"/>
      <c r="R53" s="740"/>
    </row>
    <row r="54" ht="13.5">
      <c r="A54" s="770" t="s">
        <v>713</v>
      </c>
    </row>
    <row r="55" ht="13.5">
      <c r="A55" s="770"/>
    </row>
  </sheetData>
  <mergeCells count="29">
    <mergeCell ref="C14:C16"/>
    <mergeCell ref="A28:A32"/>
    <mergeCell ref="A25:A27"/>
    <mergeCell ref="B47:B48"/>
    <mergeCell ref="A49:A50"/>
    <mergeCell ref="B49:B50"/>
    <mergeCell ref="A14:A16"/>
    <mergeCell ref="B14:B16"/>
    <mergeCell ref="G14:G16"/>
    <mergeCell ref="J14:J16"/>
    <mergeCell ref="M14:M16"/>
    <mergeCell ref="P14:P16"/>
    <mergeCell ref="A22:A24"/>
    <mergeCell ref="A17:A21"/>
    <mergeCell ref="A51:A53"/>
    <mergeCell ref="A39:A43"/>
    <mergeCell ref="A33:A38"/>
    <mergeCell ref="A44:A46"/>
    <mergeCell ref="A47:A48"/>
    <mergeCell ref="R1:R2"/>
    <mergeCell ref="A11:A13"/>
    <mergeCell ref="A5:A10"/>
    <mergeCell ref="P3:R3"/>
    <mergeCell ref="A3:A4"/>
    <mergeCell ref="B3:B4"/>
    <mergeCell ref="M3:O3"/>
    <mergeCell ref="C3:F3"/>
    <mergeCell ref="G3:I3"/>
    <mergeCell ref="J3:L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pane xSplit="2" ySplit="4" topLeftCell="C5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.00390625" defaultRowHeight="13.5"/>
  <cols>
    <col min="1" max="1" width="9.375" style="563" customWidth="1"/>
    <col min="2" max="2" width="9.125" style="563" customWidth="1"/>
    <col min="3" max="3" width="8.625" style="563" customWidth="1"/>
    <col min="4" max="4" width="9.625" style="563" customWidth="1"/>
    <col min="5" max="5" width="10.625" style="563" customWidth="1"/>
    <col min="6" max="6" width="9.625" style="563" customWidth="1"/>
    <col min="7" max="7" width="8.625" style="563" customWidth="1"/>
    <col min="8" max="8" width="10.625" style="563" customWidth="1"/>
    <col min="9" max="9" width="9.625" style="563" customWidth="1"/>
    <col min="10" max="10" width="8.625" style="563" customWidth="1"/>
    <col min="11" max="11" width="10.625" style="563" customWidth="1"/>
    <col min="12" max="12" width="9.625" style="563" customWidth="1"/>
    <col min="13" max="13" width="8.625" style="563" customWidth="1"/>
    <col min="14" max="14" width="10.625" style="563" customWidth="1"/>
    <col min="15" max="15" width="9.625" style="563" customWidth="1"/>
    <col min="16" max="16" width="8.625" style="563" customWidth="1"/>
    <col min="17" max="17" width="10.625" style="563" customWidth="1"/>
    <col min="18" max="18" width="9.625" style="563" customWidth="1"/>
    <col min="19" max="16384" width="9.00390625" style="563" customWidth="1"/>
  </cols>
  <sheetData>
    <row r="1" spans="1:18" ht="16.5" customHeight="1">
      <c r="A1" s="562" t="s">
        <v>714</v>
      </c>
      <c r="R1" s="564" t="s">
        <v>576</v>
      </c>
    </row>
    <row r="2" ht="9.75" customHeight="1" thickBot="1">
      <c r="R2" s="565"/>
    </row>
    <row r="3" spans="1:18" ht="16.5" customHeight="1">
      <c r="A3" s="566" t="s">
        <v>577</v>
      </c>
      <c r="B3" s="567" t="s">
        <v>578</v>
      </c>
      <c r="C3" s="571" t="s">
        <v>715</v>
      </c>
      <c r="D3" s="569"/>
      <c r="E3" s="569"/>
      <c r="F3" s="570"/>
      <c r="G3" s="571" t="s">
        <v>579</v>
      </c>
      <c r="H3" s="573"/>
      <c r="I3" s="574"/>
      <c r="J3" s="571" t="s">
        <v>579</v>
      </c>
      <c r="K3" s="573"/>
      <c r="L3" s="574"/>
      <c r="M3" s="571" t="s">
        <v>579</v>
      </c>
      <c r="N3" s="573"/>
      <c r="O3" s="574"/>
      <c r="P3" s="569" t="s">
        <v>579</v>
      </c>
      <c r="Q3" s="573"/>
      <c r="R3" s="575"/>
    </row>
    <row r="4" spans="1:18" ht="24" customHeight="1">
      <c r="A4" s="576"/>
      <c r="B4" s="577"/>
      <c r="C4" s="582" t="s">
        <v>580</v>
      </c>
      <c r="D4" s="578" t="s">
        <v>581</v>
      </c>
      <c r="E4" s="578" t="s">
        <v>582</v>
      </c>
      <c r="F4" s="581" t="s">
        <v>583</v>
      </c>
      <c r="G4" s="582" t="s">
        <v>580</v>
      </c>
      <c r="H4" s="578" t="s">
        <v>582</v>
      </c>
      <c r="I4" s="581" t="s">
        <v>583</v>
      </c>
      <c r="J4" s="582" t="s">
        <v>580</v>
      </c>
      <c r="K4" s="578" t="s">
        <v>582</v>
      </c>
      <c r="L4" s="581" t="s">
        <v>583</v>
      </c>
      <c r="M4" s="582" t="s">
        <v>580</v>
      </c>
      <c r="N4" s="578" t="s">
        <v>582</v>
      </c>
      <c r="O4" s="581" t="s">
        <v>583</v>
      </c>
      <c r="P4" s="580" t="s">
        <v>580</v>
      </c>
      <c r="Q4" s="578" t="s">
        <v>582</v>
      </c>
      <c r="R4" s="583" t="s">
        <v>583</v>
      </c>
    </row>
    <row r="5" spans="1:18" ht="15" customHeight="1">
      <c r="A5" s="584" t="s">
        <v>1306</v>
      </c>
      <c r="B5" s="585" t="s">
        <v>970</v>
      </c>
      <c r="C5" s="593">
        <v>204</v>
      </c>
      <c r="D5" s="591" t="s">
        <v>716</v>
      </c>
      <c r="E5" s="591" t="s">
        <v>716</v>
      </c>
      <c r="F5" s="592">
        <v>35990</v>
      </c>
      <c r="G5" s="745"/>
      <c r="H5" s="591"/>
      <c r="I5" s="746"/>
      <c r="J5" s="745"/>
      <c r="K5" s="591"/>
      <c r="L5" s="746"/>
      <c r="M5" s="745"/>
      <c r="N5" s="591"/>
      <c r="O5" s="746"/>
      <c r="P5" s="594"/>
      <c r="Q5" s="591"/>
      <c r="R5" s="595"/>
    </row>
    <row r="6" spans="1:18" ht="15" customHeight="1">
      <c r="A6" s="596"/>
      <c r="B6" s="597" t="s">
        <v>605</v>
      </c>
      <c r="C6" s="604">
        <v>209</v>
      </c>
      <c r="D6" s="602">
        <v>117000</v>
      </c>
      <c r="E6" s="602">
        <v>71100</v>
      </c>
      <c r="F6" s="605" t="s">
        <v>606</v>
      </c>
      <c r="G6" s="747"/>
      <c r="H6" s="607"/>
      <c r="I6" s="613"/>
      <c r="J6" s="747"/>
      <c r="K6" s="607"/>
      <c r="L6" s="613"/>
      <c r="M6" s="747"/>
      <c r="N6" s="607"/>
      <c r="O6" s="613"/>
      <c r="P6" s="606"/>
      <c r="Q6" s="607"/>
      <c r="R6" s="608"/>
    </row>
    <row r="7" spans="1:18" ht="15" customHeight="1">
      <c r="A7" s="596"/>
      <c r="B7" s="609" t="s">
        <v>607</v>
      </c>
      <c r="C7" s="604">
        <v>216</v>
      </c>
      <c r="D7" s="607"/>
      <c r="E7" s="611">
        <v>-10900</v>
      </c>
      <c r="F7" s="610" t="s">
        <v>717</v>
      </c>
      <c r="G7" s="747"/>
      <c r="H7" s="607"/>
      <c r="I7" s="613"/>
      <c r="J7" s="747"/>
      <c r="K7" s="607"/>
      <c r="L7" s="613"/>
      <c r="M7" s="747"/>
      <c r="N7" s="607"/>
      <c r="O7" s="613"/>
      <c r="P7" s="606"/>
      <c r="Q7" s="607"/>
      <c r="R7" s="608"/>
    </row>
    <row r="8" spans="1:18" ht="15" customHeight="1">
      <c r="A8" s="596"/>
      <c r="B8" s="609" t="s">
        <v>610</v>
      </c>
      <c r="C8" s="604">
        <v>171</v>
      </c>
      <c r="D8" s="607"/>
      <c r="E8" s="607"/>
      <c r="F8" s="613"/>
      <c r="G8" s="747"/>
      <c r="H8" s="607"/>
      <c r="I8" s="613"/>
      <c r="J8" s="747"/>
      <c r="K8" s="607"/>
      <c r="L8" s="613"/>
      <c r="M8" s="747"/>
      <c r="N8" s="607"/>
      <c r="O8" s="613"/>
      <c r="P8" s="606"/>
      <c r="Q8" s="607"/>
      <c r="R8" s="608"/>
    </row>
    <row r="9" spans="1:18" ht="15" customHeight="1">
      <c r="A9" s="596"/>
      <c r="B9" s="609" t="s">
        <v>611</v>
      </c>
      <c r="C9" s="604">
        <v>427</v>
      </c>
      <c r="D9" s="607"/>
      <c r="E9" s="607"/>
      <c r="F9" s="613"/>
      <c r="G9" s="747"/>
      <c r="H9" s="607"/>
      <c r="I9" s="613"/>
      <c r="J9" s="747"/>
      <c r="K9" s="607"/>
      <c r="L9" s="613"/>
      <c r="M9" s="747"/>
      <c r="N9" s="607"/>
      <c r="O9" s="613"/>
      <c r="P9" s="606"/>
      <c r="Q9" s="607"/>
      <c r="R9" s="608"/>
    </row>
    <row r="10" spans="1:18" ht="15" customHeight="1">
      <c r="A10" s="614"/>
      <c r="B10" s="615" t="s">
        <v>612</v>
      </c>
      <c r="C10" s="622">
        <f>SUM(C5:C9)</f>
        <v>1227</v>
      </c>
      <c r="D10" s="620"/>
      <c r="E10" s="620"/>
      <c r="F10" s="621"/>
      <c r="G10" s="748"/>
      <c r="H10" s="620"/>
      <c r="I10" s="621"/>
      <c r="J10" s="748"/>
      <c r="K10" s="620"/>
      <c r="L10" s="621"/>
      <c r="M10" s="748"/>
      <c r="N10" s="620"/>
      <c r="O10" s="621"/>
      <c r="P10" s="623"/>
      <c r="Q10" s="620"/>
      <c r="R10" s="624"/>
    </row>
    <row r="11" spans="1:18" ht="15" customHeight="1">
      <c r="A11" s="625" t="s">
        <v>1319</v>
      </c>
      <c r="B11" s="585" t="s">
        <v>1321</v>
      </c>
      <c r="C11" s="593">
        <v>1106.4</v>
      </c>
      <c r="D11" s="591" t="s">
        <v>718</v>
      </c>
      <c r="E11" s="591" t="s">
        <v>718</v>
      </c>
      <c r="F11" s="592">
        <v>35748</v>
      </c>
      <c r="G11" s="745"/>
      <c r="H11" s="591"/>
      <c r="I11" s="746"/>
      <c r="J11" s="745"/>
      <c r="K11" s="591"/>
      <c r="L11" s="746"/>
      <c r="M11" s="745"/>
      <c r="N11" s="591"/>
      <c r="O11" s="746"/>
      <c r="P11" s="594"/>
      <c r="Q11" s="591"/>
      <c r="R11" s="595"/>
    </row>
    <row r="12" spans="1:18" ht="15" customHeight="1">
      <c r="A12" s="626"/>
      <c r="B12" s="609" t="s">
        <v>615</v>
      </c>
      <c r="C12" s="604">
        <v>537</v>
      </c>
      <c r="D12" s="602">
        <v>113000</v>
      </c>
      <c r="E12" s="602">
        <v>58300</v>
      </c>
      <c r="F12" s="605" t="s">
        <v>606</v>
      </c>
      <c r="G12" s="747"/>
      <c r="H12" s="607"/>
      <c r="I12" s="613"/>
      <c r="J12" s="747"/>
      <c r="K12" s="607"/>
      <c r="L12" s="613"/>
      <c r="M12" s="747"/>
      <c r="N12" s="607"/>
      <c r="O12" s="613"/>
      <c r="P12" s="606"/>
      <c r="Q12" s="607"/>
      <c r="R12" s="608"/>
    </row>
    <row r="13" spans="1:18" ht="15" customHeight="1">
      <c r="A13" s="627"/>
      <c r="B13" s="615" t="s">
        <v>612</v>
      </c>
      <c r="C13" s="622">
        <f>SUM(C11:C12)</f>
        <v>1643.4</v>
      </c>
      <c r="D13" s="620"/>
      <c r="E13" s="648">
        <v>-4500</v>
      </c>
      <c r="F13" s="628" t="s">
        <v>719</v>
      </c>
      <c r="G13" s="748"/>
      <c r="H13" s="620"/>
      <c r="I13" s="621"/>
      <c r="J13" s="748"/>
      <c r="K13" s="620"/>
      <c r="L13" s="621"/>
      <c r="M13" s="748"/>
      <c r="N13" s="620"/>
      <c r="O13" s="621"/>
      <c r="P13" s="623"/>
      <c r="Q13" s="620"/>
      <c r="R13" s="624"/>
    </row>
    <row r="14" spans="1:18" ht="15" customHeight="1">
      <c r="A14" s="584" t="s">
        <v>1341</v>
      </c>
      <c r="B14" s="630" t="s">
        <v>1342</v>
      </c>
      <c r="C14" s="634">
        <v>1012</v>
      </c>
      <c r="D14" s="591" t="s">
        <v>718</v>
      </c>
      <c r="E14" s="591" t="s">
        <v>718</v>
      </c>
      <c r="F14" s="592">
        <v>35990</v>
      </c>
      <c r="G14" s="635"/>
      <c r="H14" s="591"/>
      <c r="I14" s="746"/>
      <c r="J14" s="635"/>
      <c r="K14" s="591"/>
      <c r="L14" s="746"/>
      <c r="M14" s="635"/>
      <c r="N14" s="591"/>
      <c r="O14" s="746"/>
      <c r="P14" s="635"/>
      <c r="Q14" s="591"/>
      <c r="R14" s="595"/>
    </row>
    <row r="15" spans="1:18" ht="15" customHeight="1">
      <c r="A15" s="636"/>
      <c r="B15" s="637"/>
      <c r="C15" s="640"/>
      <c r="D15" s="602">
        <v>60000</v>
      </c>
      <c r="E15" s="602">
        <v>37300</v>
      </c>
      <c r="F15" s="605" t="s">
        <v>606</v>
      </c>
      <c r="G15" s="641"/>
      <c r="H15" s="607"/>
      <c r="I15" s="613"/>
      <c r="J15" s="641"/>
      <c r="K15" s="607"/>
      <c r="L15" s="613"/>
      <c r="M15" s="641"/>
      <c r="N15" s="607"/>
      <c r="O15" s="613"/>
      <c r="P15" s="641"/>
      <c r="Q15" s="607"/>
      <c r="R15" s="608"/>
    </row>
    <row r="16" spans="1:18" ht="15" customHeight="1">
      <c r="A16" s="642"/>
      <c r="B16" s="643"/>
      <c r="C16" s="646"/>
      <c r="D16" s="620"/>
      <c r="E16" s="648">
        <v>-4700</v>
      </c>
      <c r="F16" s="628" t="s">
        <v>720</v>
      </c>
      <c r="G16" s="649"/>
      <c r="H16" s="620"/>
      <c r="I16" s="621"/>
      <c r="J16" s="649"/>
      <c r="K16" s="620"/>
      <c r="L16" s="621"/>
      <c r="M16" s="649"/>
      <c r="N16" s="620"/>
      <c r="O16" s="621"/>
      <c r="P16" s="649"/>
      <c r="Q16" s="620"/>
      <c r="R16" s="624"/>
    </row>
    <row r="17" spans="1:18" ht="15" customHeight="1">
      <c r="A17" s="625" t="s">
        <v>619</v>
      </c>
      <c r="B17" s="585" t="s">
        <v>1330</v>
      </c>
      <c r="C17" s="593">
        <v>1309</v>
      </c>
      <c r="D17" s="591" t="s">
        <v>685</v>
      </c>
      <c r="E17" s="591" t="s">
        <v>685</v>
      </c>
      <c r="F17" s="592">
        <v>34971</v>
      </c>
      <c r="G17" s="593">
        <v>1368</v>
      </c>
      <c r="H17" s="591" t="s">
        <v>685</v>
      </c>
      <c r="I17" s="592">
        <v>35552</v>
      </c>
      <c r="J17" s="745"/>
      <c r="K17" s="591"/>
      <c r="L17" s="746"/>
      <c r="M17" s="745"/>
      <c r="N17" s="591"/>
      <c r="O17" s="746"/>
      <c r="P17" s="594"/>
      <c r="Q17" s="591"/>
      <c r="R17" s="595"/>
    </row>
    <row r="18" spans="1:18" ht="15" customHeight="1">
      <c r="A18" s="651"/>
      <c r="B18" s="609" t="s">
        <v>622</v>
      </c>
      <c r="C18" s="604">
        <v>3158</v>
      </c>
      <c r="D18" s="602">
        <v>407000</v>
      </c>
      <c r="E18" s="602">
        <v>350400</v>
      </c>
      <c r="F18" s="605" t="s">
        <v>606</v>
      </c>
      <c r="G18" s="604">
        <v>3158</v>
      </c>
      <c r="H18" s="752">
        <v>350400</v>
      </c>
      <c r="I18" s="605" t="s">
        <v>606</v>
      </c>
      <c r="J18" s="747"/>
      <c r="K18" s="607"/>
      <c r="L18" s="613"/>
      <c r="M18" s="747"/>
      <c r="N18" s="607"/>
      <c r="O18" s="613"/>
      <c r="P18" s="606"/>
      <c r="Q18" s="607"/>
      <c r="R18" s="608"/>
    </row>
    <row r="19" spans="1:18" ht="15" customHeight="1">
      <c r="A19" s="651"/>
      <c r="B19" s="609" t="s">
        <v>1335</v>
      </c>
      <c r="C19" s="604">
        <v>757</v>
      </c>
      <c r="D19" s="607"/>
      <c r="E19" s="611">
        <v>-29000</v>
      </c>
      <c r="F19" s="610" t="s">
        <v>721</v>
      </c>
      <c r="G19" s="604">
        <v>757</v>
      </c>
      <c r="H19" s="611">
        <v>-26800</v>
      </c>
      <c r="I19" s="610" t="s">
        <v>722</v>
      </c>
      <c r="J19" s="747"/>
      <c r="K19" s="607"/>
      <c r="L19" s="613"/>
      <c r="M19" s="747"/>
      <c r="N19" s="607"/>
      <c r="O19" s="613"/>
      <c r="P19" s="606"/>
      <c r="Q19" s="607"/>
      <c r="R19" s="608"/>
    </row>
    <row r="20" spans="1:18" ht="15" customHeight="1">
      <c r="A20" s="651"/>
      <c r="B20" s="609" t="s">
        <v>1339</v>
      </c>
      <c r="C20" s="604">
        <v>534</v>
      </c>
      <c r="D20" s="607"/>
      <c r="E20" s="607"/>
      <c r="F20" s="613"/>
      <c r="G20" s="604">
        <v>534</v>
      </c>
      <c r="H20" s="607"/>
      <c r="I20" s="613"/>
      <c r="J20" s="747"/>
      <c r="K20" s="607"/>
      <c r="L20" s="613"/>
      <c r="M20" s="747"/>
      <c r="N20" s="607"/>
      <c r="O20" s="613"/>
      <c r="P20" s="606"/>
      <c r="Q20" s="607"/>
      <c r="R20" s="608"/>
    </row>
    <row r="21" spans="1:18" ht="15" customHeight="1">
      <c r="A21" s="652"/>
      <c r="B21" s="615" t="s">
        <v>612</v>
      </c>
      <c r="C21" s="622">
        <f>SUM(C17:C20)</f>
        <v>5758</v>
      </c>
      <c r="D21" s="620"/>
      <c r="E21" s="620"/>
      <c r="F21" s="621"/>
      <c r="G21" s="622">
        <f>SUM(G17:G20)</f>
        <v>5817</v>
      </c>
      <c r="H21" s="620"/>
      <c r="I21" s="621"/>
      <c r="J21" s="748"/>
      <c r="K21" s="620"/>
      <c r="L21" s="621"/>
      <c r="M21" s="748"/>
      <c r="N21" s="620"/>
      <c r="O21" s="621"/>
      <c r="P21" s="623"/>
      <c r="Q21" s="620"/>
      <c r="R21" s="624"/>
    </row>
    <row r="22" spans="1:18" ht="15" customHeight="1">
      <c r="A22" s="584" t="s">
        <v>625</v>
      </c>
      <c r="B22" s="585" t="s">
        <v>1346</v>
      </c>
      <c r="C22" s="593">
        <v>5475</v>
      </c>
      <c r="D22" s="591" t="s">
        <v>682</v>
      </c>
      <c r="E22" s="591" t="s">
        <v>682</v>
      </c>
      <c r="F22" s="592">
        <v>34562</v>
      </c>
      <c r="G22" s="745"/>
      <c r="H22" s="591"/>
      <c r="I22" s="746"/>
      <c r="J22" s="745"/>
      <c r="K22" s="591"/>
      <c r="L22" s="746"/>
      <c r="M22" s="745"/>
      <c r="N22" s="591"/>
      <c r="O22" s="746"/>
      <c r="P22" s="594"/>
      <c r="Q22" s="591"/>
      <c r="R22" s="595"/>
    </row>
    <row r="23" spans="1:18" ht="15" customHeight="1">
      <c r="A23" s="596"/>
      <c r="B23" s="609" t="s">
        <v>1349</v>
      </c>
      <c r="C23" s="604">
        <v>2100</v>
      </c>
      <c r="D23" s="602">
        <v>378000</v>
      </c>
      <c r="E23" s="602">
        <v>308400</v>
      </c>
      <c r="F23" s="605" t="s">
        <v>606</v>
      </c>
      <c r="G23" s="747"/>
      <c r="H23" s="607"/>
      <c r="I23" s="613"/>
      <c r="J23" s="747"/>
      <c r="K23" s="607"/>
      <c r="L23" s="613"/>
      <c r="M23" s="747"/>
      <c r="N23" s="607"/>
      <c r="O23" s="613"/>
      <c r="P23" s="606"/>
      <c r="Q23" s="607"/>
      <c r="R23" s="608"/>
    </row>
    <row r="24" spans="1:18" ht="15" customHeight="1">
      <c r="A24" s="614"/>
      <c r="B24" s="615" t="s">
        <v>612</v>
      </c>
      <c r="C24" s="622">
        <f>SUM(C22:C23)</f>
        <v>7575</v>
      </c>
      <c r="D24" s="620"/>
      <c r="E24" s="648">
        <v>-8500</v>
      </c>
      <c r="F24" s="628" t="s">
        <v>723</v>
      </c>
      <c r="G24" s="748"/>
      <c r="H24" s="620"/>
      <c r="I24" s="621"/>
      <c r="J24" s="748"/>
      <c r="K24" s="620"/>
      <c r="L24" s="621"/>
      <c r="M24" s="748"/>
      <c r="N24" s="620"/>
      <c r="O24" s="621"/>
      <c r="P24" s="623"/>
      <c r="Q24" s="620"/>
      <c r="R24" s="624"/>
    </row>
    <row r="25" spans="1:18" ht="15" customHeight="1">
      <c r="A25" s="584" t="s">
        <v>1001</v>
      </c>
      <c r="B25" s="585" t="s">
        <v>629</v>
      </c>
      <c r="C25" s="593">
        <v>6124</v>
      </c>
      <c r="D25" s="591" t="s">
        <v>724</v>
      </c>
      <c r="E25" s="591" t="s">
        <v>724</v>
      </c>
      <c r="F25" s="592">
        <v>34635</v>
      </c>
      <c r="G25" s="745"/>
      <c r="H25" s="591"/>
      <c r="I25" s="746"/>
      <c r="J25" s="745"/>
      <c r="K25" s="591"/>
      <c r="L25" s="746"/>
      <c r="M25" s="745"/>
      <c r="N25" s="591"/>
      <c r="O25" s="746"/>
      <c r="P25" s="594"/>
      <c r="Q25" s="591"/>
      <c r="R25" s="595"/>
    </row>
    <row r="26" spans="1:18" ht="15" customHeight="1">
      <c r="A26" s="596"/>
      <c r="B26" s="609" t="s">
        <v>632</v>
      </c>
      <c r="C26" s="604">
        <v>3796</v>
      </c>
      <c r="D26" s="602">
        <v>703500</v>
      </c>
      <c r="E26" s="602">
        <v>646300</v>
      </c>
      <c r="F26" s="605" t="s">
        <v>606</v>
      </c>
      <c r="G26" s="747"/>
      <c r="H26" s="607"/>
      <c r="I26" s="613"/>
      <c r="J26" s="747"/>
      <c r="K26" s="607"/>
      <c r="L26" s="613"/>
      <c r="M26" s="747"/>
      <c r="N26" s="607"/>
      <c r="O26" s="613"/>
      <c r="P26" s="606"/>
      <c r="Q26" s="607"/>
      <c r="R26" s="608"/>
    </row>
    <row r="27" spans="1:18" ht="15" customHeight="1">
      <c r="A27" s="614"/>
      <c r="B27" s="615" t="s">
        <v>612</v>
      </c>
      <c r="C27" s="622">
        <f>SUM(C25:C26)</f>
        <v>9920</v>
      </c>
      <c r="D27" s="620"/>
      <c r="E27" s="648">
        <v>-33600</v>
      </c>
      <c r="F27" s="628" t="s">
        <v>725</v>
      </c>
      <c r="G27" s="748"/>
      <c r="H27" s="620"/>
      <c r="I27" s="621"/>
      <c r="J27" s="748"/>
      <c r="K27" s="620"/>
      <c r="L27" s="621"/>
      <c r="M27" s="748"/>
      <c r="N27" s="620"/>
      <c r="O27" s="621"/>
      <c r="P27" s="623"/>
      <c r="Q27" s="620"/>
      <c r="R27" s="624"/>
    </row>
    <row r="28" spans="1:18" ht="15" customHeight="1">
      <c r="A28" s="584" t="s">
        <v>1360</v>
      </c>
      <c r="B28" s="585" t="s">
        <v>636</v>
      </c>
      <c r="C28" s="593">
        <v>1826</v>
      </c>
      <c r="D28" s="591" t="s">
        <v>718</v>
      </c>
      <c r="E28" s="591" t="s">
        <v>718</v>
      </c>
      <c r="F28" s="592">
        <v>35640</v>
      </c>
      <c r="G28" s="593">
        <v>1845.7</v>
      </c>
      <c r="H28" s="591" t="s">
        <v>718</v>
      </c>
      <c r="I28" s="592">
        <v>36809</v>
      </c>
      <c r="J28" s="745"/>
      <c r="K28" s="591"/>
      <c r="L28" s="746"/>
      <c r="M28" s="745"/>
      <c r="N28" s="591"/>
      <c r="O28" s="746"/>
      <c r="P28" s="594"/>
      <c r="Q28" s="591"/>
      <c r="R28" s="595"/>
    </row>
    <row r="29" spans="1:18" ht="15" customHeight="1">
      <c r="A29" s="596"/>
      <c r="B29" s="609" t="s">
        <v>638</v>
      </c>
      <c r="C29" s="604">
        <v>1700</v>
      </c>
      <c r="D29" s="602">
        <v>293000</v>
      </c>
      <c r="E29" s="602">
        <v>192000</v>
      </c>
      <c r="F29" s="605" t="s">
        <v>606</v>
      </c>
      <c r="G29" s="604">
        <v>1705.8</v>
      </c>
      <c r="H29" s="752">
        <v>192000</v>
      </c>
      <c r="I29" s="605" t="s">
        <v>606</v>
      </c>
      <c r="J29" s="747"/>
      <c r="K29" s="607"/>
      <c r="L29" s="613"/>
      <c r="M29" s="747"/>
      <c r="N29" s="607"/>
      <c r="O29" s="613"/>
      <c r="P29" s="606"/>
      <c r="Q29" s="607"/>
      <c r="R29" s="608"/>
    </row>
    <row r="30" spans="1:18" ht="15" customHeight="1">
      <c r="A30" s="596"/>
      <c r="B30" s="609" t="s">
        <v>1365</v>
      </c>
      <c r="C30" s="604">
        <v>185</v>
      </c>
      <c r="D30" s="607"/>
      <c r="E30" s="611">
        <v>-17500</v>
      </c>
      <c r="F30" s="610" t="s">
        <v>687</v>
      </c>
      <c r="G30" s="604">
        <v>187.9</v>
      </c>
      <c r="H30" s="752">
        <v>17100</v>
      </c>
      <c r="I30" s="610" t="s">
        <v>726</v>
      </c>
      <c r="J30" s="747"/>
      <c r="K30" s="607"/>
      <c r="L30" s="613"/>
      <c r="M30" s="747"/>
      <c r="N30" s="607"/>
      <c r="O30" s="613"/>
      <c r="P30" s="606"/>
      <c r="Q30" s="607"/>
      <c r="R30" s="608"/>
    </row>
    <row r="31" spans="1:18" ht="15" customHeight="1">
      <c r="A31" s="596"/>
      <c r="B31" s="609" t="s">
        <v>642</v>
      </c>
      <c r="C31" s="604">
        <v>359</v>
      </c>
      <c r="D31" s="607"/>
      <c r="E31" s="607"/>
      <c r="F31" s="613"/>
      <c r="G31" s="604">
        <v>359.1</v>
      </c>
      <c r="H31" s="607"/>
      <c r="I31" s="613"/>
      <c r="J31" s="747"/>
      <c r="K31" s="607"/>
      <c r="L31" s="613"/>
      <c r="M31" s="747"/>
      <c r="N31" s="607"/>
      <c r="O31" s="613"/>
      <c r="P31" s="606"/>
      <c r="Q31" s="607"/>
      <c r="R31" s="608"/>
    </row>
    <row r="32" spans="1:18" ht="15" customHeight="1">
      <c r="A32" s="614"/>
      <c r="B32" s="615" t="s">
        <v>612</v>
      </c>
      <c r="C32" s="622">
        <f>SUM(C28:C31)</f>
        <v>4070</v>
      </c>
      <c r="D32" s="620"/>
      <c r="E32" s="620"/>
      <c r="F32" s="621"/>
      <c r="G32" s="622">
        <v>4099</v>
      </c>
      <c r="H32" s="620"/>
      <c r="I32" s="621"/>
      <c r="J32" s="748"/>
      <c r="K32" s="620"/>
      <c r="L32" s="621"/>
      <c r="M32" s="748"/>
      <c r="N32" s="620"/>
      <c r="O32" s="621"/>
      <c r="P32" s="623"/>
      <c r="Q32" s="620"/>
      <c r="R32" s="624"/>
    </row>
    <row r="33" spans="1:18" ht="15" customHeight="1">
      <c r="A33" s="584" t="s">
        <v>1027</v>
      </c>
      <c r="B33" s="585" t="s">
        <v>643</v>
      </c>
      <c r="C33" s="771">
        <v>1526.8</v>
      </c>
      <c r="D33" s="591" t="s">
        <v>727</v>
      </c>
      <c r="E33" s="591" t="s">
        <v>727</v>
      </c>
      <c r="F33" s="592">
        <v>35640</v>
      </c>
      <c r="G33" s="745"/>
      <c r="H33" s="591"/>
      <c r="I33" s="746"/>
      <c r="J33" s="745"/>
      <c r="K33" s="591"/>
      <c r="L33" s="746"/>
      <c r="M33" s="745"/>
      <c r="N33" s="591"/>
      <c r="O33" s="746"/>
      <c r="P33" s="594"/>
      <c r="Q33" s="591"/>
      <c r="R33" s="595"/>
    </row>
    <row r="34" spans="1:18" ht="15" customHeight="1">
      <c r="A34" s="596"/>
      <c r="B34" s="609" t="s">
        <v>646</v>
      </c>
      <c r="C34" s="772">
        <v>419</v>
      </c>
      <c r="D34" s="602">
        <v>176000</v>
      </c>
      <c r="E34" s="602">
        <v>98000</v>
      </c>
      <c r="F34" s="605" t="s">
        <v>606</v>
      </c>
      <c r="G34" s="747"/>
      <c r="H34" s="607"/>
      <c r="I34" s="613"/>
      <c r="J34" s="747"/>
      <c r="K34" s="607"/>
      <c r="L34" s="613"/>
      <c r="M34" s="747"/>
      <c r="N34" s="607"/>
      <c r="O34" s="613"/>
      <c r="P34" s="606"/>
      <c r="Q34" s="607"/>
      <c r="R34" s="608"/>
    </row>
    <row r="35" spans="1:18" ht="15" customHeight="1">
      <c r="A35" s="596"/>
      <c r="B35" s="609" t="s">
        <v>647</v>
      </c>
      <c r="C35" s="772">
        <v>427.6</v>
      </c>
      <c r="D35" s="607"/>
      <c r="E35" s="611">
        <v>-11900</v>
      </c>
      <c r="F35" s="610" t="s">
        <v>728</v>
      </c>
      <c r="G35" s="747"/>
      <c r="H35" s="607"/>
      <c r="I35" s="613"/>
      <c r="J35" s="747"/>
      <c r="K35" s="607"/>
      <c r="L35" s="613"/>
      <c r="M35" s="747"/>
      <c r="N35" s="607"/>
      <c r="O35" s="613"/>
      <c r="P35" s="606"/>
      <c r="Q35" s="607"/>
      <c r="R35" s="608"/>
    </row>
    <row r="36" spans="1:18" ht="15" customHeight="1">
      <c r="A36" s="596"/>
      <c r="B36" s="609" t="s">
        <v>651</v>
      </c>
      <c r="C36" s="772">
        <v>283.1</v>
      </c>
      <c r="D36" s="607"/>
      <c r="E36" s="607"/>
      <c r="F36" s="613"/>
      <c r="G36" s="747"/>
      <c r="H36" s="607"/>
      <c r="I36" s="613"/>
      <c r="J36" s="747"/>
      <c r="K36" s="607"/>
      <c r="L36" s="613"/>
      <c r="M36" s="747"/>
      <c r="N36" s="607"/>
      <c r="O36" s="613"/>
      <c r="P36" s="606"/>
      <c r="Q36" s="607"/>
      <c r="R36" s="608"/>
    </row>
    <row r="37" spans="1:18" ht="15" customHeight="1">
      <c r="A37" s="596"/>
      <c r="B37" s="609" t="s">
        <v>652</v>
      </c>
      <c r="C37" s="772">
        <v>53.3</v>
      </c>
      <c r="D37" s="607"/>
      <c r="E37" s="607"/>
      <c r="F37" s="613"/>
      <c r="G37" s="747"/>
      <c r="H37" s="607"/>
      <c r="I37" s="613"/>
      <c r="J37" s="747"/>
      <c r="K37" s="607"/>
      <c r="L37" s="613"/>
      <c r="M37" s="747"/>
      <c r="N37" s="607"/>
      <c r="O37" s="613"/>
      <c r="P37" s="606"/>
      <c r="Q37" s="607"/>
      <c r="R37" s="608"/>
    </row>
    <row r="38" spans="1:18" ht="15" customHeight="1">
      <c r="A38" s="614"/>
      <c r="B38" s="615" t="s">
        <v>612</v>
      </c>
      <c r="C38" s="773">
        <f>SUM(C33:C37)</f>
        <v>2709.8</v>
      </c>
      <c r="D38" s="620"/>
      <c r="E38" s="620"/>
      <c r="F38" s="621"/>
      <c r="G38" s="748"/>
      <c r="H38" s="620"/>
      <c r="I38" s="621"/>
      <c r="J38" s="748"/>
      <c r="K38" s="620"/>
      <c r="L38" s="621"/>
      <c r="M38" s="748"/>
      <c r="N38" s="620"/>
      <c r="O38" s="621"/>
      <c r="P38" s="623"/>
      <c r="Q38" s="620"/>
      <c r="R38" s="624"/>
    </row>
    <row r="39" spans="1:18" ht="15" customHeight="1">
      <c r="A39" s="625" t="s">
        <v>702</v>
      </c>
      <c r="B39" s="585" t="s">
        <v>654</v>
      </c>
      <c r="C39" s="593">
        <v>7278</v>
      </c>
      <c r="D39" s="591" t="s">
        <v>729</v>
      </c>
      <c r="E39" s="591" t="s">
        <v>729</v>
      </c>
      <c r="F39" s="592">
        <v>34562</v>
      </c>
      <c r="G39" s="593">
        <v>7491</v>
      </c>
      <c r="H39" s="591" t="s">
        <v>729</v>
      </c>
      <c r="I39" s="592">
        <v>35048</v>
      </c>
      <c r="J39" s="593">
        <v>7544</v>
      </c>
      <c r="K39" s="591" t="s">
        <v>729</v>
      </c>
      <c r="L39" s="592">
        <v>35671</v>
      </c>
      <c r="M39" s="745"/>
      <c r="N39" s="591"/>
      <c r="O39" s="746"/>
      <c r="P39" s="594"/>
      <c r="Q39" s="591"/>
      <c r="R39" s="595"/>
    </row>
    <row r="40" spans="1:18" ht="15" customHeight="1">
      <c r="A40" s="596"/>
      <c r="B40" s="609" t="s">
        <v>657</v>
      </c>
      <c r="C40" s="604">
        <v>762</v>
      </c>
      <c r="D40" s="602">
        <v>698000</v>
      </c>
      <c r="E40" s="602">
        <v>466000</v>
      </c>
      <c r="F40" s="605" t="s">
        <v>606</v>
      </c>
      <c r="G40" s="604">
        <v>762</v>
      </c>
      <c r="H40" s="602">
        <v>466000</v>
      </c>
      <c r="I40" s="605" t="s">
        <v>606</v>
      </c>
      <c r="J40" s="604">
        <v>764</v>
      </c>
      <c r="K40" s="602">
        <v>466000</v>
      </c>
      <c r="L40" s="605" t="s">
        <v>606</v>
      </c>
      <c r="M40" s="747"/>
      <c r="N40" s="607"/>
      <c r="O40" s="613"/>
      <c r="P40" s="606"/>
      <c r="Q40" s="607"/>
      <c r="R40" s="608"/>
    </row>
    <row r="41" spans="1:18" ht="15" customHeight="1">
      <c r="A41" s="596"/>
      <c r="B41" s="609" t="s">
        <v>658</v>
      </c>
      <c r="C41" s="604">
        <v>148</v>
      </c>
      <c r="D41" s="607"/>
      <c r="E41" s="611">
        <v>-49300</v>
      </c>
      <c r="F41" s="610" t="s">
        <v>730</v>
      </c>
      <c r="G41" s="604">
        <v>148</v>
      </c>
      <c r="H41" s="611">
        <v>-38155</v>
      </c>
      <c r="I41" s="610" t="s">
        <v>731</v>
      </c>
      <c r="J41" s="604">
        <v>195</v>
      </c>
      <c r="K41" s="611">
        <v>-34855</v>
      </c>
      <c r="L41" s="610" t="s">
        <v>732</v>
      </c>
      <c r="M41" s="747"/>
      <c r="N41" s="607"/>
      <c r="O41" s="613"/>
      <c r="P41" s="606"/>
      <c r="Q41" s="607"/>
      <c r="R41" s="608"/>
    </row>
    <row r="42" spans="1:18" ht="15" customHeight="1">
      <c r="A42" s="596"/>
      <c r="B42" s="609" t="s">
        <v>661</v>
      </c>
      <c r="C42" s="604">
        <v>232</v>
      </c>
      <c r="D42" s="607"/>
      <c r="E42" s="607"/>
      <c r="F42" s="613"/>
      <c r="G42" s="604">
        <v>232</v>
      </c>
      <c r="H42" s="607"/>
      <c r="I42" s="613"/>
      <c r="J42" s="604">
        <v>245</v>
      </c>
      <c r="K42" s="607"/>
      <c r="L42" s="613"/>
      <c r="M42" s="747"/>
      <c r="N42" s="607"/>
      <c r="O42" s="613"/>
      <c r="P42" s="606"/>
      <c r="Q42" s="607"/>
      <c r="R42" s="608"/>
    </row>
    <row r="43" spans="1:18" ht="15" customHeight="1">
      <c r="A43" s="688"/>
      <c r="B43" s="674" t="s">
        <v>612</v>
      </c>
      <c r="C43" s="675">
        <f>SUM(C39:C42)</f>
        <v>8420</v>
      </c>
      <c r="D43" s="676"/>
      <c r="E43" s="676"/>
      <c r="F43" s="677"/>
      <c r="G43" s="675">
        <f>SUM(G39:G42)</f>
        <v>8633</v>
      </c>
      <c r="H43" s="676"/>
      <c r="I43" s="677"/>
      <c r="J43" s="675">
        <f>SUM(J39:J42)</f>
        <v>8748</v>
      </c>
      <c r="K43" s="676"/>
      <c r="L43" s="677"/>
      <c r="M43" s="755"/>
      <c r="N43" s="676"/>
      <c r="O43" s="677"/>
      <c r="P43" s="678"/>
      <c r="Q43" s="676"/>
      <c r="R43" s="679"/>
    </row>
    <row r="44" spans="1:18" ht="15" customHeight="1">
      <c r="A44" s="626" t="s">
        <v>708</v>
      </c>
      <c r="B44" s="680" t="s">
        <v>663</v>
      </c>
      <c r="C44" s="684">
        <v>314.6</v>
      </c>
      <c r="D44" s="607" t="s">
        <v>733</v>
      </c>
      <c r="E44" s="607" t="s">
        <v>733</v>
      </c>
      <c r="F44" s="685">
        <v>35990</v>
      </c>
      <c r="G44" s="694"/>
      <c r="H44" s="607"/>
      <c r="I44" s="613"/>
      <c r="J44" s="694"/>
      <c r="K44" s="607"/>
      <c r="L44" s="613"/>
      <c r="M44" s="694"/>
      <c r="N44" s="607"/>
      <c r="O44" s="613"/>
      <c r="P44" s="686"/>
      <c r="Q44" s="607"/>
      <c r="R44" s="608"/>
    </row>
    <row r="45" spans="1:18" ht="15" customHeight="1">
      <c r="A45" s="636"/>
      <c r="B45" s="609" t="s">
        <v>666</v>
      </c>
      <c r="C45" s="604">
        <v>162.2</v>
      </c>
      <c r="D45" s="602">
        <v>31000</v>
      </c>
      <c r="E45" s="602">
        <v>16800</v>
      </c>
      <c r="F45" s="605" t="s">
        <v>606</v>
      </c>
      <c r="G45" s="747"/>
      <c r="H45" s="607"/>
      <c r="I45" s="613"/>
      <c r="J45" s="747"/>
      <c r="K45" s="607"/>
      <c r="L45" s="613"/>
      <c r="M45" s="747"/>
      <c r="N45" s="607"/>
      <c r="O45" s="613"/>
      <c r="P45" s="606"/>
      <c r="Q45" s="607"/>
      <c r="R45" s="608"/>
    </row>
    <row r="46" spans="1:18" ht="15" customHeight="1">
      <c r="A46" s="673"/>
      <c r="B46" s="674" t="s">
        <v>612</v>
      </c>
      <c r="C46" s="675">
        <f>SUM(C44:C45)</f>
        <v>476.8</v>
      </c>
      <c r="D46" s="676"/>
      <c r="E46" s="757">
        <v>-1000</v>
      </c>
      <c r="F46" s="690" t="s">
        <v>734</v>
      </c>
      <c r="G46" s="755"/>
      <c r="H46" s="676"/>
      <c r="I46" s="677"/>
      <c r="J46" s="755"/>
      <c r="K46" s="676"/>
      <c r="L46" s="677"/>
      <c r="M46" s="755"/>
      <c r="N46" s="676"/>
      <c r="O46" s="677"/>
      <c r="P46" s="678"/>
      <c r="Q46" s="676"/>
      <c r="R46" s="679"/>
    </row>
    <row r="47" spans="1:18" ht="15" customHeight="1">
      <c r="A47" s="713" t="s">
        <v>669</v>
      </c>
      <c r="B47" s="759" t="s">
        <v>670</v>
      </c>
      <c r="C47" s="684"/>
      <c r="D47" s="607"/>
      <c r="E47" s="611"/>
      <c r="F47" s="610"/>
      <c r="G47" s="694"/>
      <c r="H47" s="607"/>
      <c r="I47" s="613"/>
      <c r="J47" s="694"/>
      <c r="K47" s="607"/>
      <c r="L47" s="613"/>
      <c r="M47" s="686"/>
      <c r="N47" s="607"/>
      <c r="O47" s="613"/>
      <c r="P47" s="686"/>
      <c r="Q47" s="607"/>
      <c r="R47" s="608"/>
    </row>
    <row r="48" spans="1:18" ht="15" customHeight="1">
      <c r="A48" s="703"/>
      <c r="B48" s="704"/>
      <c r="C48" s="705"/>
      <c r="D48" s="676"/>
      <c r="E48" s="757"/>
      <c r="F48" s="690"/>
      <c r="G48" s="705"/>
      <c r="H48" s="676"/>
      <c r="I48" s="677"/>
      <c r="J48" s="762"/>
      <c r="K48" s="758"/>
      <c r="L48" s="677"/>
      <c r="M48" s="763"/>
      <c r="N48" s="676"/>
      <c r="O48" s="677"/>
      <c r="P48" s="678"/>
      <c r="Q48" s="676"/>
      <c r="R48" s="679"/>
    </row>
    <row r="49" spans="1:18" ht="15" customHeight="1">
      <c r="A49" s="713" t="s">
        <v>671</v>
      </c>
      <c r="B49" s="714" t="s">
        <v>672</v>
      </c>
      <c r="C49" s="760"/>
      <c r="D49" s="607"/>
      <c r="E49" s="611"/>
      <c r="F49" s="610"/>
      <c r="G49" s="694"/>
      <c r="H49" s="607"/>
      <c r="I49" s="613"/>
      <c r="J49" s="694"/>
      <c r="K49" s="682"/>
      <c r="L49" s="613"/>
      <c r="M49" s="686"/>
      <c r="N49" s="607"/>
      <c r="O49" s="761"/>
      <c r="P49" s="686"/>
      <c r="Q49" s="607"/>
      <c r="R49" s="608"/>
    </row>
    <row r="50" spans="1:18" ht="15" customHeight="1">
      <c r="A50" s="716"/>
      <c r="B50" s="577"/>
      <c r="C50" s="764"/>
      <c r="D50" s="607"/>
      <c r="E50" s="611"/>
      <c r="F50" s="610"/>
      <c r="G50" s="720"/>
      <c r="H50" s="620"/>
      <c r="I50" s="621"/>
      <c r="J50" s="765"/>
      <c r="K50" s="766"/>
      <c r="L50" s="621"/>
      <c r="M50" s="767"/>
      <c r="N50" s="620"/>
      <c r="O50" s="621"/>
      <c r="P50" s="767"/>
      <c r="Q50" s="620"/>
      <c r="R50" s="624"/>
    </row>
    <row r="51" spans="1:18" ht="15" customHeight="1">
      <c r="A51" s="584" t="s">
        <v>673</v>
      </c>
      <c r="B51" s="585" t="s">
        <v>1395</v>
      </c>
      <c r="C51" s="593">
        <v>768</v>
      </c>
      <c r="D51" s="591" t="s">
        <v>735</v>
      </c>
      <c r="E51" s="591" t="s">
        <v>735</v>
      </c>
      <c r="F51" s="592">
        <v>35990</v>
      </c>
      <c r="G51" s="745"/>
      <c r="H51" s="591"/>
      <c r="I51" s="746"/>
      <c r="J51" s="745"/>
      <c r="K51" s="591"/>
      <c r="L51" s="746"/>
      <c r="M51" s="745"/>
      <c r="N51" s="591"/>
      <c r="O51" s="746"/>
      <c r="P51" s="594"/>
      <c r="Q51" s="591"/>
      <c r="R51" s="595"/>
    </row>
    <row r="52" spans="1:18" ht="15" customHeight="1">
      <c r="A52" s="596"/>
      <c r="B52" s="609" t="s">
        <v>676</v>
      </c>
      <c r="C52" s="604">
        <v>441</v>
      </c>
      <c r="D52" s="602">
        <v>64000</v>
      </c>
      <c r="E52" s="602">
        <v>40700</v>
      </c>
      <c r="F52" s="605" t="s">
        <v>606</v>
      </c>
      <c r="G52" s="747"/>
      <c r="H52" s="607"/>
      <c r="I52" s="613"/>
      <c r="J52" s="747"/>
      <c r="K52" s="607"/>
      <c r="L52" s="613"/>
      <c r="M52" s="747"/>
      <c r="N52" s="607"/>
      <c r="O52" s="613"/>
      <c r="P52" s="606"/>
      <c r="Q52" s="607"/>
      <c r="R52" s="608"/>
    </row>
    <row r="53" spans="1:18" ht="15" customHeight="1" thickBot="1">
      <c r="A53" s="729"/>
      <c r="B53" s="730" t="s">
        <v>612</v>
      </c>
      <c r="C53" s="737">
        <f>SUM(C51:C52)</f>
        <v>1209</v>
      </c>
      <c r="D53" s="735"/>
      <c r="E53" s="738">
        <v>-1900</v>
      </c>
      <c r="F53" s="736" t="s">
        <v>736</v>
      </c>
      <c r="G53" s="768"/>
      <c r="H53" s="735"/>
      <c r="I53" s="769"/>
      <c r="J53" s="768"/>
      <c r="K53" s="735"/>
      <c r="L53" s="769"/>
      <c r="M53" s="768"/>
      <c r="N53" s="735"/>
      <c r="O53" s="769"/>
      <c r="P53" s="739"/>
      <c r="Q53" s="735"/>
      <c r="R53" s="740"/>
    </row>
    <row r="54" ht="13.5">
      <c r="A54" s="770" t="s">
        <v>584</v>
      </c>
    </row>
  </sheetData>
  <mergeCells count="29">
    <mergeCell ref="B47:B48"/>
    <mergeCell ref="A49:A50"/>
    <mergeCell ref="B49:B50"/>
    <mergeCell ref="A14:A16"/>
    <mergeCell ref="B14:B16"/>
    <mergeCell ref="P14:P16"/>
    <mergeCell ref="R1:R2"/>
    <mergeCell ref="A11:A13"/>
    <mergeCell ref="A5:A10"/>
    <mergeCell ref="P3:R3"/>
    <mergeCell ref="A3:A4"/>
    <mergeCell ref="B3:B4"/>
    <mergeCell ref="C3:F3"/>
    <mergeCell ref="G3:I3"/>
    <mergeCell ref="J3:L3"/>
    <mergeCell ref="M3:O3"/>
    <mergeCell ref="A28:A32"/>
    <mergeCell ref="A25:A27"/>
    <mergeCell ref="A22:A24"/>
    <mergeCell ref="A17:A21"/>
    <mergeCell ref="C14:C16"/>
    <mergeCell ref="G14:G16"/>
    <mergeCell ref="J14:J16"/>
    <mergeCell ref="M14:M16"/>
    <mergeCell ref="A51:A53"/>
    <mergeCell ref="A39:A43"/>
    <mergeCell ref="A33:A38"/>
    <mergeCell ref="A44:A46"/>
    <mergeCell ref="A47:A4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pane xSplit="2" ySplit="4" topLeftCell="C5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.00390625" defaultRowHeight="13.5"/>
  <cols>
    <col min="1" max="1" width="9.375" style="563" customWidth="1"/>
    <col min="2" max="2" width="9.125" style="563" customWidth="1"/>
    <col min="3" max="3" width="8.625" style="563" customWidth="1"/>
    <col min="4" max="4" width="9.625" style="563" customWidth="1"/>
    <col min="5" max="5" width="10.625" style="563" customWidth="1"/>
    <col min="6" max="6" width="9.625" style="563" customWidth="1"/>
    <col min="7" max="7" width="8.625" style="563" customWidth="1"/>
    <col min="8" max="8" width="10.625" style="563" customWidth="1"/>
    <col min="9" max="9" width="9.625" style="563" customWidth="1"/>
    <col min="10" max="10" width="8.625" style="563" customWidth="1"/>
    <col min="11" max="11" width="10.625" style="563" customWidth="1"/>
    <col min="12" max="12" width="9.625" style="563" customWidth="1"/>
    <col min="13" max="13" width="8.625" style="563" customWidth="1"/>
    <col min="14" max="14" width="10.625" style="563" customWidth="1"/>
    <col min="15" max="15" width="9.625" style="563" customWidth="1"/>
    <col min="16" max="16" width="8.625" style="563" customWidth="1"/>
    <col min="17" max="17" width="10.625" style="563" customWidth="1"/>
    <col min="18" max="18" width="9.625" style="563" customWidth="1"/>
    <col min="19" max="16384" width="9.00390625" style="563" customWidth="1"/>
  </cols>
  <sheetData>
    <row r="1" spans="1:18" ht="16.5" customHeight="1">
      <c r="A1" s="562" t="s">
        <v>737</v>
      </c>
      <c r="R1" s="564" t="s">
        <v>576</v>
      </c>
    </row>
    <row r="2" ht="9.75" customHeight="1" thickBot="1">
      <c r="R2" s="565"/>
    </row>
    <row r="3" spans="1:18" ht="16.5" customHeight="1">
      <c r="A3" s="566" t="s">
        <v>577</v>
      </c>
      <c r="B3" s="567" t="s">
        <v>578</v>
      </c>
      <c r="C3" s="571" t="s">
        <v>738</v>
      </c>
      <c r="D3" s="569"/>
      <c r="E3" s="569"/>
      <c r="F3" s="570"/>
      <c r="G3" s="571" t="s">
        <v>579</v>
      </c>
      <c r="H3" s="573"/>
      <c r="I3" s="574"/>
      <c r="J3" s="571" t="s">
        <v>579</v>
      </c>
      <c r="K3" s="573"/>
      <c r="L3" s="574"/>
      <c r="M3" s="571" t="s">
        <v>579</v>
      </c>
      <c r="N3" s="573"/>
      <c r="O3" s="574"/>
      <c r="P3" s="569" t="s">
        <v>579</v>
      </c>
      <c r="Q3" s="573"/>
      <c r="R3" s="575"/>
    </row>
    <row r="4" spans="1:18" ht="24" customHeight="1">
      <c r="A4" s="576"/>
      <c r="B4" s="577"/>
      <c r="C4" s="582" t="s">
        <v>580</v>
      </c>
      <c r="D4" s="578" t="s">
        <v>581</v>
      </c>
      <c r="E4" s="578" t="s">
        <v>582</v>
      </c>
      <c r="F4" s="581" t="s">
        <v>583</v>
      </c>
      <c r="G4" s="582" t="s">
        <v>580</v>
      </c>
      <c r="H4" s="578" t="s">
        <v>582</v>
      </c>
      <c r="I4" s="581" t="s">
        <v>583</v>
      </c>
      <c r="J4" s="582" t="s">
        <v>580</v>
      </c>
      <c r="K4" s="578" t="s">
        <v>582</v>
      </c>
      <c r="L4" s="581" t="s">
        <v>583</v>
      </c>
      <c r="M4" s="582" t="s">
        <v>580</v>
      </c>
      <c r="N4" s="578" t="s">
        <v>582</v>
      </c>
      <c r="O4" s="581" t="s">
        <v>583</v>
      </c>
      <c r="P4" s="580" t="s">
        <v>580</v>
      </c>
      <c r="Q4" s="578" t="s">
        <v>582</v>
      </c>
      <c r="R4" s="583" t="s">
        <v>583</v>
      </c>
    </row>
    <row r="5" spans="1:18" ht="15" customHeight="1">
      <c r="A5" s="584" t="s">
        <v>1306</v>
      </c>
      <c r="B5" s="585" t="s">
        <v>970</v>
      </c>
      <c r="C5" s="593">
        <v>204</v>
      </c>
      <c r="D5" s="591" t="s">
        <v>739</v>
      </c>
      <c r="E5" s="591" t="s">
        <v>739</v>
      </c>
      <c r="F5" s="592">
        <v>38107</v>
      </c>
      <c r="G5" s="745"/>
      <c r="H5" s="591"/>
      <c r="I5" s="746"/>
      <c r="J5" s="745"/>
      <c r="K5" s="591"/>
      <c r="L5" s="746"/>
      <c r="M5" s="745"/>
      <c r="N5" s="591"/>
      <c r="O5" s="746"/>
      <c r="P5" s="594"/>
      <c r="Q5" s="591"/>
      <c r="R5" s="595"/>
    </row>
    <row r="6" spans="1:18" ht="15" customHeight="1">
      <c r="A6" s="596"/>
      <c r="B6" s="597" t="s">
        <v>605</v>
      </c>
      <c r="C6" s="604">
        <v>209</v>
      </c>
      <c r="D6" s="602">
        <v>105400</v>
      </c>
      <c r="E6" s="602">
        <v>62400</v>
      </c>
      <c r="F6" s="605" t="s">
        <v>606</v>
      </c>
      <c r="G6" s="747"/>
      <c r="H6" s="607"/>
      <c r="I6" s="613"/>
      <c r="J6" s="747"/>
      <c r="K6" s="607"/>
      <c r="L6" s="613"/>
      <c r="M6" s="747"/>
      <c r="N6" s="607"/>
      <c r="O6" s="613"/>
      <c r="P6" s="606"/>
      <c r="Q6" s="607"/>
      <c r="R6" s="608"/>
    </row>
    <row r="7" spans="1:18" ht="15" customHeight="1">
      <c r="A7" s="596"/>
      <c r="B7" s="609" t="s">
        <v>607</v>
      </c>
      <c r="C7" s="604">
        <v>216</v>
      </c>
      <c r="D7" s="607"/>
      <c r="E7" s="611">
        <v>-1700</v>
      </c>
      <c r="F7" s="610" t="s">
        <v>740</v>
      </c>
      <c r="G7" s="747"/>
      <c r="H7" s="607"/>
      <c r="I7" s="613"/>
      <c r="J7" s="747"/>
      <c r="K7" s="607"/>
      <c r="L7" s="613"/>
      <c r="M7" s="747"/>
      <c r="N7" s="607"/>
      <c r="O7" s="613"/>
      <c r="P7" s="606"/>
      <c r="Q7" s="607"/>
      <c r="R7" s="608"/>
    </row>
    <row r="8" spans="1:18" ht="15" customHeight="1">
      <c r="A8" s="596"/>
      <c r="B8" s="609" t="s">
        <v>610</v>
      </c>
      <c r="C8" s="604">
        <v>171</v>
      </c>
      <c r="D8" s="607"/>
      <c r="E8" s="607"/>
      <c r="F8" s="613"/>
      <c r="G8" s="747"/>
      <c r="H8" s="607"/>
      <c r="I8" s="613"/>
      <c r="J8" s="747"/>
      <c r="K8" s="607"/>
      <c r="L8" s="613"/>
      <c r="M8" s="747"/>
      <c r="N8" s="607"/>
      <c r="O8" s="613"/>
      <c r="P8" s="606"/>
      <c r="Q8" s="607"/>
      <c r="R8" s="608"/>
    </row>
    <row r="9" spans="1:18" ht="15" customHeight="1">
      <c r="A9" s="596"/>
      <c r="B9" s="609" t="s">
        <v>611</v>
      </c>
      <c r="C9" s="604">
        <v>427</v>
      </c>
      <c r="D9" s="607"/>
      <c r="E9" s="607"/>
      <c r="F9" s="613"/>
      <c r="G9" s="747"/>
      <c r="H9" s="607"/>
      <c r="I9" s="613"/>
      <c r="J9" s="747"/>
      <c r="K9" s="607"/>
      <c r="L9" s="613"/>
      <c r="M9" s="747"/>
      <c r="N9" s="607"/>
      <c r="O9" s="613"/>
      <c r="P9" s="606"/>
      <c r="Q9" s="607"/>
      <c r="R9" s="608"/>
    </row>
    <row r="10" spans="1:18" ht="15" customHeight="1">
      <c r="A10" s="614"/>
      <c r="B10" s="615" t="s">
        <v>612</v>
      </c>
      <c r="C10" s="622">
        <f>SUM(C5:C9)</f>
        <v>1227</v>
      </c>
      <c r="D10" s="620"/>
      <c r="E10" s="620"/>
      <c r="F10" s="621"/>
      <c r="G10" s="748"/>
      <c r="H10" s="620"/>
      <c r="I10" s="621"/>
      <c r="J10" s="748"/>
      <c r="K10" s="620"/>
      <c r="L10" s="621"/>
      <c r="M10" s="748"/>
      <c r="N10" s="620"/>
      <c r="O10" s="621"/>
      <c r="P10" s="623"/>
      <c r="Q10" s="620"/>
      <c r="R10" s="624"/>
    </row>
    <row r="11" spans="1:18" ht="15" customHeight="1">
      <c r="A11" s="625" t="s">
        <v>1319</v>
      </c>
      <c r="B11" s="585" t="s">
        <v>1321</v>
      </c>
      <c r="C11" s="593">
        <v>1106.4</v>
      </c>
      <c r="D11" s="591" t="s">
        <v>741</v>
      </c>
      <c r="E11" s="591" t="s">
        <v>741</v>
      </c>
      <c r="F11" s="592">
        <v>38065</v>
      </c>
      <c r="G11" s="745"/>
      <c r="H11" s="591"/>
      <c r="I11" s="746"/>
      <c r="J11" s="745"/>
      <c r="K11" s="591"/>
      <c r="L11" s="746"/>
      <c r="M11" s="745"/>
      <c r="N11" s="591"/>
      <c r="O11" s="746"/>
      <c r="P11" s="594"/>
      <c r="Q11" s="591"/>
      <c r="R11" s="595"/>
    </row>
    <row r="12" spans="1:18" ht="15" customHeight="1">
      <c r="A12" s="626"/>
      <c r="B12" s="609" t="s">
        <v>615</v>
      </c>
      <c r="C12" s="604">
        <v>536.5</v>
      </c>
      <c r="D12" s="602">
        <v>102500</v>
      </c>
      <c r="E12" s="602">
        <v>54200</v>
      </c>
      <c r="F12" s="605" t="s">
        <v>606</v>
      </c>
      <c r="G12" s="747"/>
      <c r="H12" s="607"/>
      <c r="I12" s="613"/>
      <c r="J12" s="747"/>
      <c r="K12" s="607"/>
      <c r="L12" s="613"/>
      <c r="M12" s="747"/>
      <c r="N12" s="607"/>
      <c r="O12" s="613"/>
      <c r="P12" s="606"/>
      <c r="Q12" s="607"/>
      <c r="R12" s="608"/>
    </row>
    <row r="13" spans="1:18" ht="15" customHeight="1">
      <c r="A13" s="627"/>
      <c r="B13" s="615" t="s">
        <v>612</v>
      </c>
      <c r="C13" s="622">
        <f>SUM(C11:C12)</f>
        <v>1642.9</v>
      </c>
      <c r="D13" s="620"/>
      <c r="E13" s="648">
        <v>-1500</v>
      </c>
      <c r="F13" s="628" t="s">
        <v>742</v>
      </c>
      <c r="G13" s="748"/>
      <c r="H13" s="620"/>
      <c r="I13" s="621"/>
      <c r="J13" s="748"/>
      <c r="K13" s="620"/>
      <c r="L13" s="621"/>
      <c r="M13" s="748"/>
      <c r="N13" s="620"/>
      <c r="O13" s="621"/>
      <c r="P13" s="623"/>
      <c r="Q13" s="620"/>
      <c r="R13" s="624"/>
    </row>
    <row r="14" spans="1:18" ht="15" customHeight="1">
      <c r="A14" s="584" t="s">
        <v>1341</v>
      </c>
      <c r="B14" s="630" t="s">
        <v>1342</v>
      </c>
      <c r="C14" s="634">
        <v>1012</v>
      </c>
      <c r="D14" s="591" t="s">
        <v>741</v>
      </c>
      <c r="E14" s="591" t="s">
        <v>741</v>
      </c>
      <c r="F14" s="592">
        <v>38107</v>
      </c>
      <c r="G14" s="635"/>
      <c r="H14" s="591"/>
      <c r="I14" s="746"/>
      <c r="J14" s="635"/>
      <c r="K14" s="591"/>
      <c r="L14" s="746"/>
      <c r="M14" s="635"/>
      <c r="N14" s="591"/>
      <c r="O14" s="746"/>
      <c r="P14" s="635"/>
      <c r="Q14" s="591"/>
      <c r="R14" s="595"/>
    </row>
    <row r="15" spans="1:18" ht="15" customHeight="1">
      <c r="A15" s="636"/>
      <c r="B15" s="637"/>
      <c r="C15" s="640"/>
      <c r="D15" s="602">
        <v>57600</v>
      </c>
      <c r="E15" s="602">
        <v>33800</v>
      </c>
      <c r="F15" s="605" t="s">
        <v>606</v>
      </c>
      <c r="G15" s="641"/>
      <c r="H15" s="607"/>
      <c r="I15" s="613"/>
      <c r="J15" s="641"/>
      <c r="K15" s="607"/>
      <c r="L15" s="613"/>
      <c r="M15" s="641"/>
      <c r="N15" s="607"/>
      <c r="O15" s="613"/>
      <c r="P15" s="641"/>
      <c r="Q15" s="607"/>
      <c r="R15" s="608"/>
    </row>
    <row r="16" spans="1:18" ht="15" customHeight="1">
      <c r="A16" s="642"/>
      <c r="B16" s="643"/>
      <c r="C16" s="646"/>
      <c r="D16" s="620"/>
      <c r="E16" s="648">
        <v>-1700</v>
      </c>
      <c r="F16" s="628" t="s">
        <v>743</v>
      </c>
      <c r="G16" s="649"/>
      <c r="H16" s="620"/>
      <c r="I16" s="621"/>
      <c r="J16" s="649"/>
      <c r="K16" s="620"/>
      <c r="L16" s="621"/>
      <c r="M16" s="649"/>
      <c r="N16" s="620"/>
      <c r="O16" s="621"/>
      <c r="P16" s="649"/>
      <c r="Q16" s="620"/>
      <c r="R16" s="624"/>
    </row>
    <row r="17" spans="1:18" ht="15" customHeight="1">
      <c r="A17" s="625" t="s">
        <v>619</v>
      </c>
      <c r="B17" s="585" t="s">
        <v>1330</v>
      </c>
      <c r="C17" s="593">
        <v>1366.8</v>
      </c>
      <c r="D17" s="591" t="s">
        <v>744</v>
      </c>
      <c r="E17" s="591" t="s">
        <v>744</v>
      </c>
      <c r="F17" s="592">
        <v>36809</v>
      </c>
      <c r="G17" s="593"/>
      <c r="H17" s="591"/>
      <c r="I17" s="592"/>
      <c r="J17" s="745"/>
      <c r="K17" s="591"/>
      <c r="L17" s="746"/>
      <c r="M17" s="745"/>
      <c r="N17" s="591"/>
      <c r="O17" s="746"/>
      <c r="P17" s="594"/>
      <c r="Q17" s="591"/>
      <c r="R17" s="595"/>
    </row>
    <row r="18" spans="1:18" ht="15" customHeight="1">
      <c r="A18" s="651"/>
      <c r="B18" s="609" t="s">
        <v>622</v>
      </c>
      <c r="C18" s="604">
        <v>3157.9</v>
      </c>
      <c r="D18" s="602">
        <v>398000</v>
      </c>
      <c r="E18" s="602">
        <v>341600</v>
      </c>
      <c r="F18" s="605" t="s">
        <v>585</v>
      </c>
      <c r="G18" s="604"/>
      <c r="H18" s="602"/>
      <c r="I18" s="605"/>
      <c r="J18" s="747"/>
      <c r="K18" s="607"/>
      <c r="L18" s="613"/>
      <c r="M18" s="747"/>
      <c r="N18" s="607"/>
      <c r="O18" s="613"/>
      <c r="P18" s="606"/>
      <c r="Q18" s="607"/>
      <c r="R18" s="608"/>
    </row>
    <row r="19" spans="1:18" ht="15" customHeight="1">
      <c r="A19" s="651"/>
      <c r="B19" s="609" t="s">
        <v>1335</v>
      </c>
      <c r="C19" s="604">
        <v>757.3</v>
      </c>
      <c r="D19" s="607"/>
      <c r="E19" s="774">
        <v>-10500</v>
      </c>
      <c r="F19" s="610" t="s">
        <v>745</v>
      </c>
      <c r="G19" s="604"/>
      <c r="H19" s="774"/>
      <c r="I19" s="610"/>
      <c r="J19" s="747"/>
      <c r="K19" s="607"/>
      <c r="L19" s="613"/>
      <c r="M19" s="747"/>
      <c r="N19" s="607"/>
      <c r="O19" s="613"/>
      <c r="P19" s="606"/>
      <c r="Q19" s="607"/>
      <c r="R19" s="608"/>
    </row>
    <row r="20" spans="1:18" ht="15" customHeight="1">
      <c r="A20" s="651"/>
      <c r="B20" s="609" t="s">
        <v>1339</v>
      </c>
      <c r="C20" s="604">
        <v>534</v>
      </c>
      <c r="D20" s="607"/>
      <c r="E20" s="607"/>
      <c r="F20" s="613"/>
      <c r="G20" s="604"/>
      <c r="H20" s="607"/>
      <c r="I20" s="613"/>
      <c r="J20" s="747"/>
      <c r="K20" s="607"/>
      <c r="L20" s="613"/>
      <c r="M20" s="747"/>
      <c r="N20" s="607"/>
      <c r="O20" s="613"/>
      <c r="P20" s="606"/>
      <c r="Q20" s="607"/>
      <c r="R20" s="608"/>
    </row>
    <row r="21" spans="1:18" ht="15" customHeight="1">
      <c r="A21" s="652"/>
      <c r="B21" s="615" t="s">
        <v>612</v>
      </c>
      <c r="C21" s="622">
        <f>C17+C18+C19+C20</f>
        <v>5816</v>
      </c>
      <c r="D21" s="620"/>
      <c r="E21" s="620"/>
      <c r="F21" s="621"/>
      <c r="G21" s="622"/>
      <c r="H21" s="620"/>
      <c r="I21" s="621"/>
      <c r="J21" s="748"/>
      <c r="K21" s="620"/>
      <c r="L21" s="621"/>
      <c r="M21" s="748"/>
      <c r="N21" s="620"/>
      <c r="O21" s="621"/>
      <c r="P21" s="623"/>
      <c r="Q21" s="620"/>
      <c r="R21" s="624"/>
    </row>
    <row r="22" spans="1:18" ht="15" customHeight="1">
      <c r="A22" s="584" t="s">
        <v>625</v>
      </c>
      <c r="B22" s="585" t="s">
        <v>1346</v>
      </c>
      <c r="C22" s="593">
        <v>5475</v>
      </c>
      <c r="D22" s="591" t="s">
        <v>716</v>
      </c>
      <c r="E22" s="591" t="s">
        <v>716</v>
      </c>
      <c r="F22" s="592">
        <v>36809</v>
      </c>
      <c r="G22" s="745"/>
      <c r="H22" s="591"/>
      <c r="I22" s="746"/>
      <c r="J22" s="745"/>
      <c r="K22" s="591"/>
      <c r="L22" s="746"/>
      <c r="M22" s="745"/>
      <c r="N22" s="591"/>
      <c r="O22" s="746"/>
      <c r="P22" s="594"/>
      <c r="Q22" s="591"/>
      <c r="R22" s="595"/>
    </row>
    <row r="23" spans="1:18" ht="15" customHeight="1">
      <c r="A23" s="596"/>
      <c r="B23" s="609" t="s">
        <v>1349</v>
      </c>
      <c r="C23" s="604">
        <v>2304.7</v>
      </c>
      <c r="D23" s="602">
        <v>382000</v>
      </c>
      <c r="E23" s="602">
        <v>312900</v>
      </c>
      <c r="F23" s="605" t="s">
        <v>585</v>
      </c>
      <c r="G23" s="747"/>
      <c r="H23" s="607"/>
      <c r="I23" s="613"/>
      <c r="J23" s="747"/>
      <c r="K23" s="607"/>
      <c r="L23" s="613"/>
      <c r="M23" s="747"/>
      <c r="N23" s="607"/>
      <c r="O23" s="613"/>
      <c r="P23" s="606"/>
      <c r="Q23" s="607"/>
      <c r="R23" s="608"/>
    </row>
    <row r="24" spans="1:18" ht="15" customHeight="1">
      <c r="A24" s="614"/>
      <c r="B24" s="615" t="s">
        <v>612</v>
      </c>
      <c r="C24" s="622">
        <v>7779.7</v>
      </c>
      <c r="D24" s="620"/>
      <c r="E24" s="648">
        <v>-5400</v>
      </c>
      <c r="F24" s="610" t="s">
        <v>746</v>
      </c>
      <c r="G24" s="748"/>
      <c r="H24" s="620"/>
      <c r="I24" s="621"/>
      <c r="J24" s="748"/>
      <c r="K24" s="620"/>
      <c r="L24" s="621"/>
      <c r="M24" s="748"/>
      <c r="N24" s="620"/>
      <c r="O24" s="621"/>
      <c r="P24" s="623"/>
      <c r="Q24" s="620"/>
      <c r="R24" s="624"/>
    </row>
    <row r="25" spans="1:18" ht="15" customHeight="1">
      <c r="A25" s="584" t="s">
        <v>1001</v>
      </c>
      <c r="B25" s="585" t="s">
        <v>629</v>
      </c>
      <c r="C25" s="593">
        <v>6124</v>
      </c>
      <c r="D25" s="591" t="s">
        <v>747</v>
      </c>
      <c r="E25" s="591" t="s">
        <v>747</v>
      </c>
      <c r="F25" s="592">
        <v>36466</v>
      </c>
      <c r="G25" s="593">
        <v>6124</v>
      </c>
      <c r="H25" s="591" t="s">
        <v>747</v>
      </c>
      <c r="I25" s="592">
        <v>37708</v>
      </c>
      <c r="J25" s="745"/>
      <c r="K25" s="591"/>
      <c r="L25" s="746"/>
      <c r="M25" s="745"/>
      <c r="N25" s="591"/>
      <c r="O25" s="746"/>
      <c r="P25" s="594"/>
      <c r="Q25" s="591"/>
      <c r="R25" s="595"/>
    </row>
    <row r="26" spans="1:18" ht="15" customHeight="1">
      <c r="A26" s="596"/>
      <c r="B26" s="609" t="s">
        <v>632</v>
      </c>
      <c r="C26" s="604">
        <v>3796</v>
      </c>
      <c r="D26" s="602">
        <v>690700</v>
      </c>
      <c r="E26" s="602">
        <v>636600</v>
      </c>
      <c r="F26" s="605" t="s">
        <v>585</v>
      </c>
      <c r="G26" s="604">
        <v>3817</v>
      </c>
      <c r="H26" s="775">
        <v>636600</v>
      </c>
      <c r="I26" s="605" t="s">
        <v>585</v>
      </c>
      <c r="J26" s="747"/>
      <c r="K26" s="607"/>
      <c r="L26" s="613"/>
      <c r="M26" s="747"/>
      <c r="N26" s="607"/>
      <c r="O26" s="613"/>
      <c r="P26" s="606"/>
      <c r="Q26" s="607"/>
      <c r="R26" s="608"/>
    </row>
    <row r="27" spans="1:18" ht="15" customHeight="1">
      <c r="A27" s="614"/>
      <c r="B27" s="615" t="s">
        <v>612</v>
      </c>
      <c r="C27" s="622">
        <f>SUM(C25:C26)</f>
        <v>9920</v>
      </c>
      <c r="D27" s="620"/>
      <c r="E27" s="648">
        <v>-14900</v>
      </c>
      <c r="F27" s="628" t="s">
        <v>748</v>
      </c>
      <c r="G27" s="622">
        <f>G25+G26</f>
        <v>9941</v>
      </c>
      <c r="H27" s="776">
        <v>-13000</v>
      </c>
      <c r="I27" s="628" t="s">
        <v>749</v>
      </c>
      <c r="J27" s="748"/>
      <c r="K27" s="620"/>
      <c r="L27" s="621"/>
      <c r="M27" s="748"/>
      <c r="N27" s="620"/>
      <c r="O27" s="621"/>
      <c r="P27" s="623"/>
      <c r="Q27" s="620"/>
      <c r="R27" s="624"/>
    </row>
    <row r="28" spans="1:18" ht="15" customHeight="1">
      <c r="A28" s="584" t="s">
        <v>1360</v>
      </c>
      <c r="B28" s="585" t="s">
        <v>636</v>
      </c>
      <c r="C28" s="593">
        <v>1845.7</v>
      </c>
      <c r="D28" s="591" t="s">
        <v>741</v>
      </c>
      <c r="E28" s="591" t="s">
        <v>741</v>
      </c>
      <c r="F28" s="592">
        <v>37974</v>
      </c>
      <c r="G28" s="593">
        <v>1850.5</v>
      </c>
      <c r="H28" s="591" t="s">
        <v>741</v>
      </c>
      <c r="I28" s="592">
        <v>38443</v>
      </c>
      <c r="J28" s="745"/>
      <c r="K28" s="591"/>
      <c r="L28" s="746"/>
      <c r="M28" s="745"/>
      <c r="N28" s="591"/>
      <c r="O28" s="746"/>
      <c r="P28" s="594"/>
      <c r="Q28" s="591"/>
      <c r="R28" s="595"/>
    </row>
    <row r="29" spans="1:18" ht="15" customHeight="1">
      <c r="A29" s="596"/>
      <c r="B29" s="609" t="s">
        <v>638</v>
      </c>
      <c r="C29" s="604">
        <v>1712.7</v>
      </c>
      <c r="D29" s="602">
        <v>282100</v>
      </c>
      <c r="E29" s="602">
        <v>190100</v>
      </c>
      <c r="F29" s="605" t="s">
        <v>585</v>
      </c>
      <c r="G29" s="604">
        <v>1718.2</v>
      </c>
      <c r="H29" s="752">
        <v>190100</v>
      </c>
      <c r="I29" s="605" t="s">
        <v>585</v>
      </c>
      <c r="J29" s="747"/>
      <c r="K29" s="607"/>
      <c r="L29" s="613"/>
      <c r="M29" s="747"/>
      <c r="N29" s="607"/>
      <c r="O29" s="613"/>
      <c r="P29" s="606"/>
      <c r="Q29" s="607"/>
      <c r="R29" s="608"/>
    </row>
    <row r="30" spans="1:18" ht="15" customHeight="1">
      <c r="A30" s="596"/>
      <c r="B30" s="609" t="s">
        <v>1365</v>
      </c>
      <c r="C30" s="604">
        <v>187.9</v>
      </c>
      <c r="D30" s="607"/>
      <c r="E30" s="611">
        <v>-6800</v>
      </c>
      <c r="F30" s="610" t="s">
        <v>750</v>
      </c>
      <c r="G30" s="604">
        <v>187.9</v>
      </c>
      <c r="H30" s="777" t="s">
        <v>751</v>
      </c>
      <c r="I30" s="610" t="s">
        <v>752</v>
      </c>
      <c r="J30" s="747"/>
      <c r="K30" s="607"/>
      <c r="L30" s="613"/>
      <c r="M30" s="747"/>
      <c r="N30" s="607"/>
      <c r="O30" s="613"/>
      <c r="P30" s="606"/>
      <c r="Q30" s="607"/>
      <c r="R30" s="608"/>
    </row>
    <row r="31" spans="1:18" ht="15" customHeight="1">
      <c r="A31" s="596"/>
      <c r="B31" s="609" t="s">
        <v>642</v>
      </c>
      <c r="C31" s="604">
        <v>359.1</v>
      </c>
      <c r="D31" s="607"/>
      <c r="E31" s="607"/>
      <c r="F31" s="613"/>
      <c r="G31" s="604">
        <v>359.1</v>
      </c>
      <c r="H31" s="607"/>
      <c r="I31" s="613"/>
      <c r="J31" s="747"/>
      <c r="K31" s="607"/>
      <c r="L31" s="613"/>
      <c r="M31" s="747"/>
      <c r="N31" s="607"/>
      <c r="O31" s="613"/>
      <c r="P31" s="606"/>
      <c r="Q31" s="607"/>
      <c r="R31" s="608"/>
    </row>
    <row r="32" spans="1:18" ht="15" customHeight="1">
      <c r="A32" s="614"/>
      <c r="B32" s="615" t="s">
        <v>612</v>
      </c>
      <c r="C32" s="622">
        <f>C28+C29+C30+C31</f>
        <v>4105.400000000001</v>
      </c>
      <c r="D32" s="620"/>
      <c r="E32" s="620"/>
      <c r="F32" s="621"/>
      <c r="G32" s="622">
        <f>G28+G29+G30+G31</f>
        <v>4115.7</v>
      </c>
      <c r="H32" s="620"/>
      <c r="I32" s="621"/>
      <c r="J32" s="748"/>
      <c r="K32" s="620"/>
      <c r="L32" s="621"/>
      <c r="M32" s="748"/>
      <c r="N32" s="620"/>
      <c r="O32" s="621"/>
      <c r="P32" s="623"/>
      <c r="Q32" s="620"/>
      <c r="R32" s="624"/>
    </row>
    <row r="33" spans="1:18" ht="15" customHeight="1">
      <c r="A33" s="584" t="s">
        <v>1027</v>
      </c>
      <c r="B33" s="585" t="s">
        <v>643</v>
      </c>
      <c r="C33" s="771">
        <v>1526.8</v>
      </c>
      <c r="D33" s="591" t="s">
        <v>753</v>
      </c>
      <c r="E33" s="591" t="s">
        <v>753</v>
      </c>
      <c r="F33" s="592">
        <v>38107</v>
      </c>
      <c r="G33" s="593">
        <v>1527</v>
      </c>
      <c r="H33" s="591" t="s">
        <v>753</v>
      </c>
      <c r="I33" s="592">
        <v>38443</v>
      </c>
      <c r="J33" s="745"/>
      <c r="K33" s="591"/>
      <c r="L33" s="746"/>
      <c r="M33" s="745"/>
      <c r="N33" s="591"/>
      <c r="O33" s="746"/>
      <c r="P33" s="594"/>
      <c r="Q33" s="591"/>
      <c r="R33" s="595"/>
    </row>
    <row r="34" spans="1:18" ht="15" customHeight="1">
      <c r="A34" s="596"/>
      <c r="B34" s="609" t="s">
        <v>646</v>
      </c>
      <c r="C34" s="772">
        <v>425.9</v>
      </c>
      <c r="D34" s="602">
        <v>170400</v>
      </c>
      <c r="E34" s="602">
        <v>94900</v>
      </c>
      <c r="F34" s="605" t="s">
        <v>585</v>
      </c>
      <c r="G34" s="604">
        <v>425.9</v>
      </c>
      <c r="H34" s="752">
        <v>94900</v>
      </c>
      <c r="I34" s="605" t="s">
        <v>585</v>
      </c>
      <c r="J34" s="747"/>
      <c r="K34" s="607"/>
      <c r="L34" s="613"/>
      <c r="M34" s="747"/>
      <c r="N34" s="607"/>
      <c r="O34" s="613"/>
      <c r="P34" s="606"/>
      <c r="Q34" s="607"/>
      <c r="R34" s="608"/>
    </row>
    <row r="35" spans="1:18" ht="15" customHeight="1">
      <c r="A35" s="596"/>
      <c r="B35" s="609" t="s">
        <v>647</v>
      </c>
      <c r="C35" s="772">
        <v>427.6</v>
      </c>
      <c r="D35" s="607"/>
      <c r="E35" s="611">
        <v>-6900</v>
      </c>
      <c r="F35" s="610" t="s">
        <v>754</v>
      </c>
      <c r="G35" s="604">
        <v>427.6</v>
      </c>
      <c r="H35" s="777" t="s">
        <v>755</v>
      </c>
      <c r="I35" s="610" t="s">
        <v>756</v>
      </c>
      <c r="J35" s="747"/>
      <c r="K35" s="607"/>
      <c r="L35" s="613"/>
      <c r="M35" s="747"/>
      <c r="N35" s="607"/>
      <c r="O35" s="613"/>
      <c r="P35" s="606"/>
      <c r="Q35" s="607"/>
      <c r="R35" s="608"/>
    </row>
    <row r="36" spans="1:18" ht="15" customHeight="1">
      <c r="A36" s="596"/>
      <c r="B36" s="609" t="s">
        <v>651</v>
      </c>
      <c r="C36" s="772">
        <v>283.1</v>
      </c>
      <c r="D36" s="607"/>
      <c r="E36" s="607"/>
      <c r="F36" s="613"/>
      <c r="G36" s="604">
        <v>325.1</v>
      </c>
      <c r="H36" s="607"/>
      <c r="I36" s="613"/>
      <c r="J36" s="747"/>
      <c r="K36" s="607"/>
      <c r="L36" s="613"/>
      <c r="M36" s="747"/>
      <c r="N36" s="607"/>
      <c r="O36" s="613"/>
      <c r="P36" s="606"/>
      <c r="Q36" s="607"/>
      <c r="R36" s="608"/>
    </row>
    <row r="37" spans="1:18" ht="15" customHeight="1">
      <c r="A37" s="596"/>
      <c r="B37" s="609" t="s">
        <v>652</v>
      </c>
      <c r="C37" s="772">
        <v>53.3</v>
      </c>
      <c r="D37" s="607"/>
      <c r="E37" s="607"/>
      <c r="F37" s="613"/>
      <c r="G37" s="604">
        <v>53.3</v>
      </c>
      <c r="H37" s="607"/>
      <c r="I37" s="613"/>
      <c r="J37" s="747"/>
      <c r="K37" s="607"/>
      <c r="L37" s="613"/>
      <c r="M37" s="747"/>
      <c r="N37" s="607"/>
      <c r="O37" s="613"/>
      <c r="P37" s="606"/>
      <c r="Q37" s="607"/>
      <c r="R37" s="608"/>
    </row>
    <row r="38" spans="1:18" ht="15" customHeight="1">
      <c r="A38" s="614"/>
      <c r="B38" s="615" t="s">
        <v>612</v>
      </c>
      <c r="C38" s="773">
        <f>SUM(C33:C37)</f>
        <v>2716.7</v>
      </c>
      <c r="D38" s="620"/>
      <c r="E38" s="620"/>
      <c r="F38" s="621"/>
      <c r="G38" s="622">
        <f>G33+G34+G35+G36+G37</f>
        <v>2758.9</v>
      </c>
      <c r="H38" s="620"/>
      <c r="I38" s="621"/>
      <c r="J38" s="748"/>
      <c r="K38" s="620"/>
      <c r="L38" s="621"/>
      <c r="M38" s="748"/>
      <c r="N38" s="620"/>
      <c r="O38" s="621"/>
      <c r="P38" s="623"/>
      <c r="Q38" s="620"/>
      <c r="R38" s="624"/>
    </row>
    <row r="39" spans="1:18" ht="15" customHeight="1">
      <c r="A39" s="625" t="s">
        <v>702</v>
      </c>
      <c r="B39" s="585" t="s">
        <v>654</v>
      </c>
      <c r="C39" s="593">
        <v>7544</v>
      </c>
      <c r="D39" s="591" t="s">
        <v>757</v>
      </c>
      <c r="E39" s="591" t="s">
        <v>757</v>
      </c>
      <c r="F39" s="592">
        <v>36466</v>
      </c>
      <c r="G39" s="593">
        <v>7544</v>
      </c>
      <c r="H39" s="591" t="s">
        <v>757</v>
      </c>
      <c r="I39" s="592">
        <v>37554</v>
      </c>
      <c r="J39" s="745"/>
      <c r="K39" s="591"/>
      <c r="L39" s="592"/>
      <c r="M39" s="745"/>
      <c r="N39" s="591"/>
      <c r="O39" s="746"/>
      <c r="P39" s="594"/>
      <c r="Q39" s="591"/>
      <c r="R39" s="595"/>
    </row>
    <row r="40" spans="1:18" ht="15" customHeight="1">
      <c r="A40" s="596"/>
      <c r="B40" s="609" t="s">
        <v>657</v>
      </c>
      <c r="C40" s="604">
        <v>764</v>
      </c>
      <c r="D40" s="602">
        <v>707000</v>
      </c>
      <c r="E40" s="602">
        <v>473900</v>
      </c>
      <c r="F40" s="605" t="s">
        <v>585</v>
      </c>
      <c r="G40" s="604">
        <v>809.3</v>
      </c>
      <c r="H40" s="602">
        <v>473900</v>
      </c>
      <c r="I40" s="778" t="s">
        <v>758</v>
      </c>
      <c r="J40" s="747"/>
      <c r="K40" s="602"/>
      <c r="L40" s="605"/>
      <c r="M40" s="747"/>
      <c r="N40" s="607"/>
      <c r="O40" s="613"/>
      <c r="P40" s="606"/>
      <c r="Q40" s="607"/>
      <c r="R40" s="608"/>
    </row>
    <row r="41" spans="1:18" ht="15" customHeight="1">
      <c r="A41" s="596"/>
      <c r="B41" s="609" t="s">
        <v>658</v>
      </c>
      <c r="C41" s="604">
        <v>195</v>
      </c>
      <c r="D41" s="607"/>
      <c r="E41" s="611">
        <v>-23400</v>
      </c>
      <c r="F41" s="610" t="s">
        <v>759</v>
      </c>
      <c r="G41" s="604">
        <v>195.4</v>
      </c>
      <c r="H41" s="611">
        <v>-21400</v>
      </c>
      <c r="I41" s="610" t="s">
        <v>760</v>
      </c>
      <c r="J41" s="747"/>
      <c r="K41" s="611"/>
      <c r="L41" s="610"/>
      <c r="M41" s="747"/>
      <c r="N41" s="607"/>
      <c r="O41" s="613"/>
      <c r="P41" s="606"/>
      <c r="Q41" s="607"/>
      <c r="R41" s="608"/>
    </row>
    <row r="42" spans="1:18" ht="15" customHeight="1">
      <c r="A42" s="596"/>
      <c r="B42" s="609" t="s">
        <v>661</v>
      </c>
      <c r="C42" s="604">
        <v>245</v>
      </c>
      <c r="D42" s="607"/>
      <c r="E42" s="607"/>
      <c r="F42" s="613"/>
      <c r="G42" s="604">
        <v>245.3</v>
      </c>
      <c r="H42" s="607"/>
      <c r="I42" s="613"/>
      <c r="J42" s="747"/>
      <c r="K42" s="607"/>
      <c r="L42" s="613"/>
      <c r="M42" s="747"/>
      <c r="N42" s="607"/>
      <c r="O42" s="613"/>
      <c r="P42" s="606"/>
      <c r="Q42" s="607"/>
      <c r="R42" s="608"/>
    </row>
    <row r="43" spans="1:18" ht="15" customHeight="1">
      <c r="A43" s="688"/>
      <c r="B43" s="674" t="s">
        <v>612</v>
      </c>
      <c r="C43" s="675">
        <f>SUM(C39:C42)</f>
        <v>8748</v>
      </c>
      <c r="D43" s="676"/>
      <c r="E43" s="676"/>
      <c r="F43" s="677"/>
      <c r="G43" s="675">
        <f>SUM(G39:G42)</f>
        <v>8793.999999999998</v>
      </c>
      <c r="H43" s="676"/>
      <c r="I43" s="677"/>
      <c r="J43" s="755"/>
      <c r="K43" s="676"/>
      <c r="L43" s="677"/>
      <c r="M43" s="755"/>
      <c r="N43" s="676"/>
      <c r="O43" s="677"/>
      <c r="P43" s="678"/>
      <c r="Q43" s="676"/>
      <c r="R43" s="679"/>
    </row>
    <row r="44" spans="1:18" ht="15" customHeight="1">
      <c r="A44" s="626" t="s">
        <v>761</v>
      </c>
      <c r="B44" s="680" t="s">
        <v>663</v>
      </c>
      <c r="C44" s="684">
        <v>314.6</v>
      </c>
      <c r="D44" s="607" t="s">
        <v>762</v>
      </c>
      <c r="E44" s="607" t="s">
        <v>762</v>
      </c>
      <c r="F44" s="685">
        <v>38065</v>
      </c>
      <c r="G44" s="694"/>
      <c r="H44" s="607"/>
      <c r="I44" s="613"/>
      <c r="J44" s="694"/>
      <c r="K44" s="607"/>
      <c r="L44" s="613"/>
      <c r="M44" s="694"/>
      <c r="N44" s="607"/>
      <c r="O44" s="613"/>
      <c r="P44" s="686"/>
      <c r="Q44" s="607"/>
      <c r="R44" s="608"/>
    </row>
    <row r="45" spans="1:18" ht="15" customHeight="1">
      <c r="A45" s="636"/>
      <c r="B45" s="609" t="s">
        <v>666</v>
      </c>
      <c r="C45" s="604">
        <v>162.2</v>
      </c>
      <c r="D45" s="602">
        <v>33600</v>
      </c>
      <c r="E45" s="602">
        <v>19200</v>
      </c>
      <c r="F45" s="605" t="s">
        <v>606</v>
      </c>
      <c r="G45" s="747"/>
      <c r="H45" s="607"/>
      <c r="I45" s="613"/>
      <c r="J45" s="747"/>
      <c r="K45" s="607"/>
      <c r="L45" s="613"/>
      <c r="M45" s="747"/>
      <c r="N45" s="607"/>
      <c r="O45" s="613"/>
      <c r="P45" s="606"/>
      <c r="Q45" s="607"/>
      <c r="R45" s="608"/>
    </row>
    <row r="46" spans="1:18" ht="15" customHeight="1">
      <c r="A46" s="673"/>
      <c r="B46" s="674" t="s">
        <v>612</v>
      </c>
      <c r="C46" s="675">
        <f>SUM(C44:C45)</f>
        <v>476.8</v>
      </c>
      <c r="D46" s="676"/>
      <c r="E46" s="757">
        <v>-1000</v>
      </c>
      <c r="F46" s="690" t="s">
        <v>763</v>
      </c>
      <c r="G46" s="755"/>
      <c r="H46" s="676"/>
      <c r="I46" s="677"/>
      <c r="J46" s="755"/>
      <c r="K46" s="676"/>
      <c r="L46" s="677"/>
      <c r="M46" s="755"/>
      <c r="N46" s="676"/>
      <c r="O46" s="677"/>
      <c r="P46" s="678"/>
      <c r="Q46" s="676"/>
      <c r="R46" s="679"/>
    </row>
    <row r="47" spans="1:18" ht="15" customHeight="1">
      <c r="A47" s="713" t="s">
        <v>669</v>
      </c>
      <c r="B47" s="759" t="s">
        <v>670</v>
      </c>
      <c r="C47" s="684"/>
      <c r="D47" s="607"/>
      <c r="E47" s="611"/>
      <c r="F47" s="610"/>
      <c r="G47" s="694"/>
      <c r="H47" s="607"/>
      <c r="I47" s="613"/>
      <c r="J47" s="694"/>
      <c r="K47" s="607"/>
      <c r="L47" s="613"/>
      <c r="M47" s="686"/>
      <c r="N47" s="607"/>
      <c r="O47" s="613"/>
      <c r="P47" s="686"/>
      <c r="Q47" s="607"/>
      <c r="R47" s="608"/>
    </row>
    <row r="48" spans="1:18" ht="15" customHeight="1">
      <c r="A48" s="703"/>
      <c r="B48" s="704"/>
      <c r="C48" s="705"/>
      <c r="D48" s="676"/>
      <c r="E48" s="757"/>
      <c r="F48" s="690"/>
      <c r="G48" s="705"/>
      <c r="H48" s="676"/>
      <c r="I48" s="677"/>
      <c r="J48" s="762"/>
      <c r="K48" s="758"/>
      <c r="L48" s="677"/>
      <c r="M48" s="763"/>
      <c r="N48" s="676"/>
      <c r="O48" s="677"/>
      <c r="P48" s="678"/>
      <c r="Q48" s="676"/>
      <c r="R48" s="679"/>
    </row>
    <row r="49" spans="1:18" ht="15" customHeight="1">
      <c r="A49" s="713" t="s">
        <v>671</v>
      </c>
      <c r="B49" s="714" t="s">
        <v>672</v>
      </c>
      <c r="C49" s="760"/>
      <c r="D49" s="607"/>
      <c r="E49" s="611"/>
      <c r="F49" s="610"/>
      <c r="G49" s="694"/>
      <c r="H49" s="607"/>
      <c r="I49" s="613"/>
      <c r="J49" s="694"/>
      <c r="K49" s="682"/>
      <c r="L49" s="613"/>
      <c r="M49" s="686"/>
      <c r="N49" s="607"/>
      <c r="O49" s="761"/>
      <c r="P49" s="686"/>
      <c r="Q49" s="607"/>
      <c r="R49" s="608"/>
    </row>
    <row r="50" spans="1:18" ht="15" customHeight="1">
      <c r="A50" s="716"/>
      <c r="B50" s="577"/>
      <c r="C50" s="764"/>
      <c r="D50" s="607"/>
      <c r="E50" s="611"/>
      <c r="F50" s="610"/>
      <c r="G50" s="720"/>
      <c r="H50" s="620"/>
      <c r="I50" s="621"/>
      <c r="J50" s="765"/>
      <c r="K50" s="766"/>
      <c r="L50" s="621"/>
      <c r="M50" s="767"/>
      <c r="N50" s="620"/>
      <c r="O50" s="621"/>
      <c r="P50" s="767"/>
      <c r="Q50" s="620"/>
      <c r="R50" s="624"/>
    </row>
    <row r="51" spans="1:18" ht="15" customHeight="1">
      <c r="A51" s="584" t="s">
        <v>673</v>
      </c>
      <c r="B51" s="585" t="s">
        <v>1395</v>
      </c>
      <c r="C51" s="593">
        <v>711.3</v>
      </c>
      <c r="D51" s="591" t="s">
        <v>764</v>
      </c>
      <c r="E51" s="591" t="s">
        <v>764</v>
      </c>
      <c r="F51" s="592">
        <v>37974</v>
      </c>
      <c r="G51" s="745"/>
      <c r="H51" s="591"/>
      <c r="I51" s="746"/>
      <c r="J51" s="745"/>
      <c r="K51" s="591"/>
      <c r="L51" s="746"/>
      <c r="M51" s="745"/>
      <c r="N51" s="591"/>
      <c r="O51" s="746"/>
      <c r="P51" s="594"/>
      <c r="Q51" s="591"/>
      <c r="R51" s="595"/>
    </row>
    <row r="52" spans="1:18" ht="15" customHeight="1">
      <c r="A52" s="596"/>
      <c r="B52" s="609" t="s">
        <v>676</v>
      </c>
      <c r="C52" s="604">
        <v>441</v>
      </c>
      <c r="D52" s="602">
        <v>60100</v>
      </c>
      <c r="E52" s="602">
        <v>40000</v>
      </c>
      <c r="F52" s="605" t="s">
        <v>585</v>
      </c>
      <c r="G52" s="747"/>
      <c r="H52" s="607"/>
      <c r="I52" s="613"/>
      <c r="J52" s="747"/>
      <c r="K52" s="607"/>
      <c r="L52" s="613"/>
      <c r="M52" s="747"/>
      <c r="N52" s="607"/>
      <c r="O52" s="613"/>
      <c r="P52" s="606"/>
      <c r="Q52" s="607"/>
      <c r="R52" s="608"/>
    </row>
    <row r="53" spans="1:18" ht="15" customHeight="1" thickBot="1">
      <c r="A53" s="729"/>
      <c r="B53" s="730" t="s">
        <v>612</v>
      </c>
      <c r="C53" s="737">
        <f>C51+C52</f>
        <v>1152.3</v>
      </c>
      <c r="D53" s="735"/>
      <c r="E53" s="779">
        <v>-1000</v>
      </c>
      <c r="F53" s="769" t="s">
        <v>765</v>
      </c>
      <c r="G53" s="768"/>
      <c r="H53" s="735"/>
      <c r="I53" s="769"/>
      <c r="J53" s="768"/>
      <c r="K53" s="735"/>
      <c r="L53" s="769"/>
      <c r="M53" s="768"/>
      <c r="N53" s="735"/>
      <c r="O53" s="769"/>
      <c r="P53" s="739"/>
      <c r="Q53" s="735"/>
      <c r="R53" s="740"/>
    </row>
    <row r="54" ht="13.5">
      <c r="A54" s="770" t="s">
        <v>584</v>
      </c>
    </row>
  </sheetData>
  <mergeCells count="29">
    <mergeCell ref="B47:B48"/>
    <mergeCell ref="A49:A50"/>
    <mergeCell ref="B49:B50"/>
    <mergeCell ref="A51:A53"/>
    <mergeCell ref="A39:A43"/>
    <mergeCell ref="A33:A38"/>
    <mergeCell ref="A44:A46"/>
    <mergeCell ref="A47:A48"/>
    <mergeCell ref="A28:A32"/>
    <mergeCell ref="A25:A27"/>
    <mergeCell ref="A22:A24"/>
    <mergeCell ref="A17:A21"/>
    <mergeCell ref="A11:A13"/>
    <mergeCell ref="A5:A10"/>
    <mergeCell ref="P3:R3"/>
    <mergeCell ref="A3:A4"/>
    <mergeCell ref="B3:B4"/>
    <mergeCell ref="C3:F3"/>
    <mergeCell ref="G3:I3"/>
    <mergeCell ref="J3:L3"/>
    <mergeCell ref="M3:O3"/>
    <mergeCell ref="J14:J16"/>
    <mergeCell ref="M14:M16"/>
    <mergeCell ref="P14:P16"/>
    <mergeCell ref="R1:R2"/>
    <mergeCell ref="A14:A16"/>
    <mergeCell ref="B14:B16"/>
    <mergeCell ref="C14:C16"/>
    <mergeCell ref="G14:G1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pane xSplit="2" ySplit="4" topLeftCell="C5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.00390625" defaultRowHeight="13.5"/>
  <cols>
    <col min="1" max="1" width="9.375" style="563" customWidth="1"/>
    <col min="2" max="2" width="9.125" style="563" customWidth="1"/>
    <col min="3" max="3" width="8.625" style="563" customWidth="1"/>
    <col min="4" max="4" width="9.625" style="563" customWidth="1"/>
    <col min="5" max="5" width="10.625" style="563" customWidth="1"/>
    <col min="6" max="6" width="9.625" style="563" customWidth="1"/>
    <col min="7" max="7" width="8.625" style="563" customWidth="1"/>
    <col min="8" max="8" width="10.625" style="563" customWidth="1"/>
    <col min="9" max="9" width="9.625" style="563" customWidth="1"/>
    <col min="10" max="10" width="8.625" style="563" customWidth="1"/>
    <col min="11" max="11" width="10.625" style="563" customWidth="1"/>
    <col min="12" max="12" width="9.625" style="563" customWidth="1"/>
    <col min="13" max="13" width="8.625" style="563" customWidth="1"/>
    <col min="14" max="14" width="10.625" style="563" customWidth="1"/>
    <col min="15" max="15" width="9.625" style="563" customWidth="1"/>
    <col min="16" max="16" width="8.625" style="563" customWidth="1"/>
    <col min="17" max="17" width="10.625" style="563" customWidth="1"/>
    <col min="18" max="18" width="9.625" style="563" customWidth="1"/>
    <col min="19" max="16384" width="9.00390625" style="563" customWidth="1"/>
  </cols>
  <sheetData>
    <row r="1" spans="1:18" ht="16.5" customHeight="1">
      <c r="A1" s="562" t="s">
        <v>766</v>
      </c>
      <c r="R1" s="564" t="s">
        <v>576</v>
      </c>
    </row>
    <row r="2" ht="9.75" customHeight="1" thickBot="1">
      <c r="R2" s="565"/>
    </row>
    <row r="3" spans="1:18" ht="16.5" customHeight="1">
      <c r="A3" s="566" t="s">
        <v>577</v>
      </c>
      <c r="B3" s="567" t="s">
        <v>578</v>
      </c>
      <c r="C3" s="571" t="s">
        <v>767</v>
      </c>
      <c r="D3" s="569"/>
      <c r="E3" s="569"/>
      <c r="F3" s="570"/>
      <c r="G3" s="571" t="s">
        <v>579</v>
      </c>
      <c r="H3" s="573"/>
      <c r="I3" s="574"/>
      <c r="J3" s="571" t="s">
        <v>579</v>
      </c>
      <c r="K3" s="573"/>
      <c r="L3" s="574"/>
      <c r="M3" s="571" t="s">
        <v>579</v>
      </c>
      <c r="N3" s="573"/>
      <c r="O3" s="574"/>
      <c r="P3" s="569" t="s">
        <v>579</v>
      </c>
      <c r="Q3" s="573"/>
      <c r="R3" s="575"/>
    </row>
    <row r="4" spans="1:18" ht="24" customHeight="1">
      <c r="A4" s="576"/>
      <c r="B4" s="577"/>
      <c r="C4" s="582" t="s">
        <v>580</v>
      </c>
      <c r="D4" s="578" t="s">
        <v>581</v>
      </c>
      <c r="E4" s="578" t="s">
        <v>582</v>
      </c>
      <c r="F4" s="581" t="s">
        <v>583</v>
      </c>
      <c r="G4" s="582" t="s">
        <v>580</v>
      </c>
      <c r="H4" s="578" t="s">
        <v>582</v>
      </c>
      <c r="I4" s="581" t="s">
        <v>583</v>
      </c>
      <c r="J4" s="582" t="s">
        <v>580</v>
      </c>
      <c r="K4" s="578" t="s">
        <v>582</v>
      </c>
      <c r="L4" s="581" t="s">
        <v>583</v>
      </c>
      <c r="M4" s="582" t="s">
        <v>580</v>
      </c>
      <c r="N4" s="578" t="s">
        <v>582</v>
      </c>
      <c r="O4" s="581" t="s">
        <v>583</v>
      </c>
      <c r="P4" s="580" t="s">
        <v>580</v>
      </c>
      <c r="Q4" s="578" t="s">
        <v>582</v>
      </c>
      <c r="R4" s="583" t="s">
        <v>583</v>
      </c>
    </row>
    <row r="5" spans="1:18" ht="15" customHeight="1">
      <c r="A5" s="584" t="s">
        <v>1306</v>
      </c>
      <c r="B5" s="585" t="s">
        <v>970</v>
      </c>
      <c r="C5" s="745"/>
      <c r="D5" s="591"/>
      <c r="E5" s="591"/>
      <c r="F5" s="592"/>
      <c r="G5" s="745"/>
      <c r="H5" s="591"/>
      <c r="I5" s="746"/>
      <c r="J5" s="745"/>
      <c r="K5" s="591"/>
      <c r="L5" s="746"/>
      <c r="M5" s="745"/>
      <c r="N5" s="591"/>
      <c r="O5" s="746"/>
      <c r="P5" s="594"/>
      <c r="Q5" s="591"/>
      <c r="R5" s="595"/>
    </row>
    <row r="6" spans="1:18" ht="15" customHeight="1">
      <c r="A6" s="596"/>
      <c r="B6" s="597" t="s">
        <v>605</v>
      </c>
      <c r="C6" s="747"/>
      <c r="D6" s="602"/>
      <c r="E6" s="602"/>
      <c r="F6" s="605"/>
      <c r="G6" s="747"/>
      <c r="H6" s="607"/>
      <c r="I6" s="613"/>
      <c r="J6" s="747"/>
      <c r="K6" s="607"/>
      <c r="L6" s="613"/>
      <c r="M6" s="747"/>
      <c r="N6" s="607"/>
      <c r="O6" s="613"/>
      <c r="P6" s="606"/>
      <c r="Q6" s="607"/>
      <c r="R6" s="608"/>
    </row>
    <row r="7" spans="1:18" ht="15" customHeight="1">
      <c r="A7" s="596"/>
      <c r="B7" s="609" t="s">
        <v>607</v>
      </c>
      <c r="C7" s="747"/>
      <c r="D7" s="607"/>
      <c r="E7" s="611"/>
      <c r="F7" s="610"/>
      <c r="G7" s="747"/>
      <c r="H7" s="607"/>
      <c r="I7" s="613"/>
      <c r="J7" s="747"/>
      <c r="K7" s="607"/>
      <c r="L7" s="613"/>
      <c r="M7" s="747"/>
      <c r="N7" s="607"/>
      <c r="O7" s="613"/>
      <c r="P7" s="606"/>
      <c r="Q7" s="607"/>
      <c r="R7" s="608"/>
    </row>
    <row r="8" spans="1:18" ht="15" customHeight="1">
      <c r="A8" s="596"/>
      <c r="B8" s="609" t="s">
        <v>610</v>
      </c>
      <c r="C8" s="747"/>
      <c r="D8" s="607"/>
      <c r="E8" s="607"/>
      <c r="F8" s="613"/>
      <c r="G8" s="747"/>
      <c r="H8" s="607"/>
      <c r="I8" s="613"/>
      <c r="J8" s="747"/>
      <c r="K8" s="607"/>
      <c r="L8" s="613"/>
      <c r="M8" s="747"/>
      <c r="N8" s="607"/>
      <c r="O8" s="613"/>
      <c r="P8" s="606"/>
      <c r="Q8" s="607"/>
      <c r="R8" s="608"/>
    </row>
    <row r="9" spans="1:18" ht="15" customHeight="1">
      <c r="A9" s="596"/>
      <c r="B9" s="609" t="s">
        <v>611</v>
      </c>
      <c r="C9" s="747"/>
      <c r="D9" s="607"/>
      <c r="E9" s="607"/>
      <c r="F9" s="613"/>
      <c r="G9" s="747"/>
      <c r="H9" s="607"/>
      <c r="I9" s="613"/>
      <c r="J9" s="747"/>
      <c r="K9" s="607"/>
      <c r="L9" s="613"/>
      <c r="M9" s="747"/>
      <c r="N9" s="607"/>
      <c r="O9" s="613"/>
      <c r="P9" s="606"/>
      <c r="Q9" s="607"/>
      <c r="R9" s="608"/>
    </row>
    <row r="10" spans="1:18" ht="15" customHeight="1">
      <c r="A10" s="614"/>
      <c r="B10" s="615" t="s">
        <v>612</v>
      </c>
      <c r="C10" s="748"/>
      <c r="D10" s="620"/>
      <c r="E10" s="620"/>
      <c r="F10" s="621"/>
      <c r="G10" s="748"/>
      <c r="H10" s="620"/>
      <c r="I10" s="621"/>
      <c r="J10" s="748"/>
      <c r="K10" s="620"/>
      <c r="L10" s="621"/>
      <c r="M10" s="748"/>
      <c r="N10" s="620"/>
      <c r="O10" s="621"/>
      <c r="P10" s="623"/>
      <c r="Q10" s="620"/>
      <c r="R10" s="624"/>
    </row>
    <row r="11" spans="1:18" ht="15" customHeight="1">
      <c r="A11" s="625" t="s">
        <v>1319</v>
      </c>
      <c r="B11" s="585" t="s">
        <v>1321</v>
      </c>
      <c r="C11" s="745"/>
      <c r="D11" s="591"/>
      <c r="E11" s="591"/>
      <c r="F11" s="592"/>
      <c r="G11" s="745"/>
      <c r="H11" s="591"/>
      <c r="I11" s="746"/>
      <c r="J11" s="745"/>
      <c r="K11" s="591"/>
      <c r="L11" s="746"/>
      <c r="M11" s="745"/>
      <c r="N11" s="591"/>
      <c r="O11" s="746"/>
      <c r="P11" s="594"/>
      <c r="Q11" s="591"/>
      <c r="R11" s="595"/>
    </row>
    <row r="12" spans="1:18" ht="15" customHeight="1">
      <c r="A12" s="626"/>
      <c r="B12" s="609" t="s">
        <v>615</v>
      </c>
      <c r="C12" s="747"/>
      <c r="D12" s="602"/>
      <c r="E12" s="602"/>
      <c r="F12" s="605"/>
      <c r="G12" s="747"/>
      <c r="H12" s="607"/>
      <c r="I12" s="613"/>
      <c r="J12" s="747"/>
      <c r="K12" s="607"/>
      <c r="L12" s="613"/>
      <c r="M12" s="747"/>
      <c r="N12" s="607"/>
      <c r="O12" s="613"/>
      <c r="P12" s="606"/>
      <c r="Q12" s="607"/>
      <c r="R12" s="608"/>
    </row>
    <row r="13" spans="1:18" ht="15" customHeight="1">
      <c r="A13" s="627"/>
      <c r="B13" s="615" t="s">
        <v>612</v>
      </c>
      <c r="C13" s="748"/>
      <c r="D13" s="620"/>
      <c r="E13" s="648"/>
      <c r="F13" s="628"/>
      <c r="G13" s="748"/>
      <c r="H13" s="620"/>
      <c r="I13" s="621"/>
      <c r="J13" s="748"/>
      <c r="K13" s="620"/>
      <c r="L13" s="621"/>
      <c r="M13" s="748"/>
      <c r="N13" s="620"/>
      <c r="O13" s="621"/>
      <c r="P13" s="623"/>
      <c r="Q13" s="620"/>
      <c r="R13" s="624"/>
    </row>
    <row r="14" spans="1:18" ht="15" customHeight="1">
      <c r="A14" s="584" t="s">
        <v>1341</v>
      </c>
      <c r="B14" s="630" t="s">
        <v>1342</v>
      </c>
      <c r="C14" s="635"/>
      <c r="D14" s="591"/>
      <c r="E14" s="591"/>
      <c r="F14" s="592"/>
      <c r="G14" s="635"/>
      <c r="H14" s="591"/>
      <c r="I14" s="746"/>
      <c r="J14" s="635"/>
      <c r="K14" s="591"/>
      <c r="L14" s="746"/>
      <c r="M14" s="635"/>
      <c r="N14" s="591"/>
      <c r="O14" s="746"/>
      <c r="P14" s="635"/>
      <c r="Q14" s="591"/>
      <c r="R14" s="595"/>
    </row>
    <row r="15" spans="1:18" ht="15" customHeight="1">
      <c r="A15" s="636"/>
      <c r="B15" s="637"/>
      <c r="C15" s="641"/>
      <c r="D15" s="602"/>
      <c r="E15" s="602"/>
      <c r="F15" s="605"/>
      <c r="G15" s="641"/>
      <c r="H15" s="607"/>
      <c r="I15" s="613"/>
      <c r="J15" s="641"/>
      <c r="K15" s="607"/>
      <c r="L15" s="613"/>
      <c r="M15" s="641"/>
      <c r="N15" s="607"/>
      <c r="O15" s="613"/>
      <c r="P15" s="641"/>
      <c r="Q15" s="607"/>
      <c r="R15" s="608"/>
    </row>
    <row r="16" spans="1:18" ht="15" customHeight="1">
      <c r="A16" s="642"/>
      <c r="B16" s="643"/>
      <c r="C16" s="649"/>
      <c r="D16" s="620"/>
      <c r="E16" s="648"/>
      <c r="F16" s="628"/>
      <c r="G16" s="649"/>
      <c r="H16" s="620"/>
      <c r="I16" s="621"/>
      <c r="J16" s="649"/>
      <c r="K16" s="620"/>
      <c r="L16" s="621"/>
      <c r="M16" s="649"/>
      <c r="N16" s="620"/>
      <c r="O16" s="621"/>
      <c r="P16" s="649"/>
      <c r="Q16" s="620"/>
      <c r="R16" s="624"/>
    </row>
    <row r="17" spans="1:18" ht="15" customHeight="1">
      <c r="A17" s="625" t="s">
        <v>619</v>
      </c>
      <c r="B17" s="585" t="s">
        <v>1330</v>
      </c>
      <c r="C17" s="593">
        <v>1345.7</v>
      </c>
      <c r="D17" s="591" t="s">
        <v>741</v>
      </c>
      <c r="E17" s="591" t="s">
        <v>741</v>
      </c>
      <c r="F17" s="592">
        <v>37974</v>
      </c>
      <c r="G17" s="593"/>
      <c r="H17" s="591"/>
      <c r="I17" s="592"/>
      <c r="J17" s="745"/>
      <c r="K17" s="591"/>
      <c r="L17" s="746"/>
      <c r="M17" s="745"/>
      <c r="N17" s="591"/>
      <c r="O17" s="746"/>
      <c r="P17" s="594"/>
      <c r="Q17" s="591"/>
      <c r="R17" s="595"/>
    </row>
    <row r="18" spans="1:18" ht="15" customHeight="1">
      <c r="A18" s="651"/>
      <c r="B18" s="609" t="s">
        <v>622</v>
      </c>
      <c r="C18" s="604">
        <v>3157.9</v>
      </c>
      <c r="D18" s="602">
        <v>384100</v>
      </c>
      <c r="E18" s="602">
        <v>330100</v>
      </c>
      <c r="F18" s="605" t="s">
        <v>585</v>
      </c>
      <c r="G18" s="604"/>
      <c r="H18" s="602"/>
      <c r="I18" s="605"/>
      <c r="J18" s="747"/>
      <c r="K18" s="607"/>
      <c r="L18" s="613"/>
      <c r="M18" s="747"/>
      <c r="N18" s="607"/>
      <c r="O18" s="613"/>
      <c r="P18" s="606"/>
      <c r="Q18" s="607"/>
      <c r="R18" s="608"/>
    </row>
    <row r="19" spans="1:18" ht="15" customHeight="1">
      <c r="A19" s="651"/>
      <c r="B19" s="609" t="s">
        <v>1335</v>
      </c>
      <c r="C19" s="604">
        <v>757.3</v>
      </c>
      <c r="D19" s="607"/>
      <c r="E19" s="774">
        <v>-3800</v>
      </c>
      <c r="F19" s="610" t="s">
        <v>768</v>
      </c>
      <c r="G19" s="604"/>
      <c r="H19" s="774"/>
      <c r="I19" s="610"/>
      <c r="J19" s="747"/>
      <c r="K19" s="607"/>
      <c r="L19" s="613"/>
      <c r="M19" s="747"/>
      <c r="N19" s="607"/>
      <c r="O19" s="613"/>
      <c r="P19" s="606"/>
      <c r="Q19" s="607"/>
      <c r="R19" s="608"/>
    </row>
    <row r="20" spans="1:18" ht="15" customHeight="1">
      <c r="A20" s="651"/>
      <c r="B20" s="609" t="s">
        <v>1339</v>
      </c>
      <c r="C20" s="604">
        <v>534</v>
      </c>
      <c r="D20" s="607"/>
      <c r="E20" s="607"/>
      <c r="F20" s="613"/>
      <c r="G20" s="604"/>
      <c r="H20" s="607"/>
      <c r="I20" s="613"/>
      <c r="J20" s="747"/>
      <c r="K20" s="607"/>
      <c r="L20" s="613"/>
      <c r="M20" s="747"/>
      <c r="N20" s="607"/>
      <c r="O20" s="613"/>
      <c r="P20" s="606"/>
      <c r="Q20" s="607"/>
      <c r="R20" s="608"/>
    </row>
    <row r="21" spans="1:18" ht="15" customHeight="1">
      <c r="A21" s="652"/>
      <c r="B21" s="615" t="s">
        <v>612</v>
      </c>
      <c r="C21" s="622">
        <f>C17+C18+C19+C20</f>
        <v>5794.900000000001</v>
      </c>
      <c r="D21" s="620"/>
      <c r="E21" s="620"/>
      <c r="F21" s="621"/>
      <c r="G21" s="622"/>
      <c r="H21" s="620"/>
      <c r="I21" s="621"/>
      <c r="J21" s="748"/>
      <c r="K21" s="620"/>
      <c r="L21" s="621"/>
      <c r="M21" s="748"/>
      <c r="N21" s="620"/>
      <c r="O21" s="621"/>
      <c r="P21" s="623"/>
      <c r="Q21" s="620"/>
      <c r="R21" s="624"/>
    </row>
    <row r="22" spans="1:18" ht="15" customHeight="1">
      <c r="A22" s="584" t="s">
        <v>625</v>
      </c>
      <c r="B22" s="585" t="s">
        <v>1346</v>
      </c>
      <c r="C22" s="593">
        <v>5475</v>
      </c>
      <c r="D22" s="591" t="s">
        <v>739</v>
      </c>
      <c r="E22" s="591" t="s">
        <v>739</v>
      </c>
      <c r="F22" s="592">
        <v>38107</v>
      </c>
      <c r="G22" s="593">
        <v>5524.1</v>
      </c>
      <c r="H22" s="591" t="s">
        <v>739</v>
      </c>
      <c r="I22" s="780">
        <v>38891</v>
      </c>
      <c r="J22" s="745"/>
      <c r="K22" s="591"/>
      <c r="L22" s="746"/>
      <c r="M22" s="745"/>
      <c r="N22" s="591"/>
      <c r="O22" s="746"/>
      <c r="P22" s="594"/>
      <c r="Q22" s="591"/>
      <c r="R22" s="595"/>
    </row>
    <row r="23" spans="1:18" ht="15" customHeight="1">
      <c r="A23" s="596"/>
      <c r="B23" s="609" t="s">
        <v>1349</v>
      </c>
      <c r="C23" s="604">
        <v>2304.7</v>
      </c>
      <c r="D23" s="602">
        <v>354600</v>
      </c>
      <c r="E23" s="602">
        <v>292000</v>
      </c>
      <c r="F23" s="605" t="s">
        <v>585</v>
      </c>
      <c r="G23" s="604">
        <v>2304.7</v>
      </c>
      <c r="H23" s="752">
        <v>292000</v>
      </c>
      <c r="I23" s="605" t="s">
        <v>606</v>
      </c>
      <c r="J23" s="747"/>
      <c r="K23" s="607"/>
      <c r="L23" s="613"/>
      <c r="M23" s="747"/>
      <c r="N23" s="607"/>
      <c r="O23" s="613"/>
      <c r="P23" s="606"/>
      <c r="Q23" s="607"/>
      <c r="R23" s="608"/>
    </row>
    <row r="24" spans="1:18" ht="15" customHeight="1">
      <c r="A24" s="614"/>
      <c r="B24" s="615" t="s">
        <v>612</v>
      </c>
      <c r="C24" s="622">
        <v>7779.7</v>
      </c>
      <c r="D24" s="620"/>
      <c r="E24" s="648">
        <v>-3000</v>
      </c>
      <c r="F24" s="610" t="s">
        <v>769</v>
      </c>
      <c r="G24" s="622">
        <f>SUM(G22:G23)</f>
        <v>7828.8</v>
      </c>
      <c r="H24" s="648">
        <v>-2800</v>
      </c>
      <c r="I24" s="628" t="s">
        <v>770</v>
      </c>
      <c r="J24" s="748"/>
      <c r="K24" s="620"/>
      <c r="L24" s="621"/>
      <c r="M24" s="748"/>
      <c r="N24" s="620"/>
      <c r="O24" s="621"/>
      <c r="P24" s="623"/>
      <c r="Q24" s="620"/>
      <c r="R24" s="624"/>
    </row>
    <row r="25" spans="1:18" ht="15" customHeight="1">
      <c r="A25" s="584" t="s">
        <v>1001</v>
      </c>
      <c r="B25" s="585" t="s">
        <v>629</v>
      </c>
      <c r="C25" s="593">
        <v>6124</v>
      </c>
      <c r="D25" s="591" t="s">
        <v>771</v>
      </c>
      <c r="E25" s="591" t="s">
        <v>771</v>
      </c>
      <c r="F25" s="592">
        <v>38107</v>
      </c>
      <c r="G25" s="781"/>
      <c r="H25" s="782" t="s">
        <v>771</v>
      </c>
      <c r="I25" s="783">
        <v>38758</v>
      </c>
      <c r="J25" s="784"/>
      <c r="K25" s="782" t="s">
        <v>771</v>
      </c>
      <c r="L25" s="785">
        <v>39374</v>
      </c>
      <c r="M25" s="745"/>
      <c r="N25" s="591"/>
      <c r="O25" s="746"/>
      <c r="P25" s="594"/>
      <c r="Q25" s="591"/>
      <c r="R25" s="595"/>
    </row>
    <row r="26" spans="1:18" ht="15" customHeight="1">
      <c r="A26" s="596"/>
      <c r="B26" s="609" t="s">
        <v>632</v>
      </c>
      <c r="C26" s="604">
        <v>3798</v>
      </c>
      <c r="D26" s="602">
        <v>677300</v>
      </c>
      <c r="E26" s="602">
        <v>620500</v>
      </c>
      <c r="F26" s="605" t="s">
        <v>585</v>
      </c>
      <c r="G26" s="786"/>
      <c r="H26" s="787">
        <v>632200</v>
      </c>
      <c r="I26" s="788" t="s">
        <v>606</v>
      </c>
      <c r="J26" s="789"/>
      <c r="K26" s="790">
        <v>632200</v>
      </c>
      <c r="L26" s="788" t="s">
        <v>606</v>
      </c>
      <c r="M26" s="747"/>
      <c r="N26" s="607"/>
      <c r="O26" s="613"/>
      <c r="P26" s="606"/>
      <c r="Q26" s="607"/>
      <c r="R26" s="608"/>
    </row>
    <row r="27" spans="1:18" ht="15" customHeight="1">
      <c r="A27" s="614"/>
      <c r="B27" s="615" t="s">
        <v>612</v>
      </c>
      <c r="C27" s="622">
        <f>SUM(C25:C26)</f>
        <v>9922</v>
      </c>
      <c r="D27" s="620"/>
      <c r="E27" s="648">
        <v>-5500</v>
      </c>
      <c r="F27" s="610" t="s">
        <v>772</v>
      </c>
      <c r="G27" s="791">
        <v>10298.9</v>
      </c>
      <c r="H27" s="792"/>
      <c r="I27" s="793" t="s">
        <v>773</v>
      </c>
      <c r="J27" s="794">
        <v>10302.9</v>
      </c>
      <c r="K27" s="795"/>
      <c r="L27" s="796" t="s">
        <v>774</v>
      </c>
      <c r="M27" s="748"/>
      <c r="N27" s="620"/>
      <c r="O27" s="621"/>
      <c r="P27" s="623"/>
      <c r="Q27" s="620"/>
      <c r="R27" s="624"/>
    </row>
    <row r="28" spans="1:18" ht="15" customHeight="1">
      <c r="A28" s="584" t="s">
        <v>1360</v>
      </c>
      <c r="B28" s="585" t="s">
        <v>636</v>
      </c>
      <c r="C28" s="593"/>
      <c r="D28" s="591"/>
      <c r="E28" s="591"/>
      <c r="F28" s="592"/>
      <c r="G28" s="745"/>
      <c r="H28" s="591"/>
      <c r="I28" s="746"/>
      <c r="J28" s="745"/>
      <c r="K28" s="591"/>
      <c r="L28" s="746"/>
      <c r="M28" s="745"/>
      <c r="N28" s="591"/>
      <c r="O28" s="746"/>
      <c r="P28" s="594"/>
      <c r="Q28" s="591"/>
      <c r="R28" s="595"/>
    </row>
    <row r="29" spans="1:18" ht="15" customHeight="1">
      <c r="A29" s="596"/>
      <c r="B29" s="609" t="s">
        <v>638</v>
      </c>
      <c r="C29" s="604"/>
      <c r="D29" s="602"/>
      <c r="E29" s="602"/>
      <c r="F29" s="605"/>
      <c r="G29" s="747"/>
      <c r="H29" s="607"/>
      <c r="I29" s="613"/>
      <c r="J29" s="747"/>
      <c r="K29" s="607"/>
      <c r="L29" s="613"/>
      <c r="M29" s="747"/>
      <c r="N29" s="607"/>
      <c r="O29" s="613"/>
      <c r="P29" s="606"/>
      <c r="Q29" s="607"/>
      <c r="R29" s="608"/>
    </row>
    <row r="30" spans="1:18" ht="15" customHeight="1">
      <c r="A30" s="596"/>
      <c r="B30" s="609" t="s">
        <v>1365</v>
      </c>
      <c r="C30" s="604"/>
      <c r="D30" s="607"/>
      <c r="E30" s="774"/>
      <c r="F30" s="610"/>
      <c r="G30" s="747"/>
      <c r="H30" s="607"/>
      <c r="I30" s="613"/>
      <c r="J30" s="747"/>
      <c r="K30" s="607"/>
      <c r="L30" s="613"/>
      <c r="M30" s="747"/>
      <c r="N30" s="607"/>
      <c r="O30" s="613"/>
      <c r="P30" s="606"/>
      <c r="Q30" s="607"/>
      <c r="R30" s="608"/>
    </row>
    <row r="31" spans="1:18" ht="15" customHeight="1">
      <c r="A31" s="596"/>
      <c r="B31" s="609" t="s">
        <v>642</v>
      </c>
      <c r="C31" s="604"/>
      <c r="D31" s="607"/>
      <c r="E31" s="607"/>
      <c r="F31" s="613"/>
      <c r="G31" s="747"/>
      <c r="H31" s="607"/>
      <c r="I31" s="613"/>
      <c r="J31" s="747"/>
      <c r="K31" s="607"/>
      <c r="L31" s="613"/>
      <c r="M31" s="747"/>
      <c r="N31" s="607"/>
      <c r="O31" s="613"/>
      <c r="P31" s="606"/>
      <c r="Q31" s="607"/>
      <c r="R31" s="608"/>
    </row>
    <row r="32" spans="1:18" ht="15" customHeight="1">
      <c r="A32" s="614"/>
      <c r="B32" s="615" t="s">
        <v>612</v>
      </c>
      <c r="C32" s="622"/>
      <c r="D32" s="620"/>
      <c r="E32" s="620"/>
      <c r="F32" s="621"/>
      <c r="G32" s="748"/>
      <c r="H32" s="620"/>
      <c r="I32" s="621"/>
      <c r="J32" s="748"/>
      <c r="K32" s="620"/>
      <c r="L32" s="621"/>
      <c r="M32" s="748"/>
      <c r="N32" s="620"/>
      <c r="O32" s="621"/>
      <c r="P32" s="623"/>
      <c r="Q32" s="620"/>
      <c r="R32" s="624"/>
    </row>
    <row r="33" spans="1:18" ht="15" customHeight="1">
      <c r="A33" s="584" t="s">
        <v>1027</v>
      </c>
      <c r="B33" s="585" t="s">
        <v>643</v>
      </c>
      <c r="C33" s="593"/>
      <c r="D33" s="591"/>
      <c r="E33" s="591"/>
      <c r="F33" s="592"/>
      <c r="G33" s="745"/>
      <c r="H33" s="591"/>
      <c r="I33" s="746"/>
      <c r="J33" s="745"/>
      <c r="K33" s="591"/>
      <c r="L33" s="746"/>
      <c r="M33" s="745"/>
      <c r="N33" s="591"/>
      <c r="O33" s="746"/>
      <c r="P33" s="594"/>
      <c r="Q33" s="591"/>
      <c r="R33" s="595"/>
    </row>
    <row r="34" spans="1:18" ht="15" customHeight="1">
      <c r="A34" s="596"/>
      <c r="B34" s="609" t="s">
        <v>646</v>
      </c>
      <c r="C34" s="604"/>
      <c r="D34" s="602"/>
      <c r="E34" s="602"/>
      <c r="F34" s="605"/>
      <c r="G34" s="747"/>
      <c r="H34" s="607"/>
      <c r="I34" s="613"/>
      <c r="J34" s="747"/>
      <c r="K34" s="607"/>
      <c r="L34" s="613"/>
      <c r="M34" s="747"/>
      <c r="N34" s="607"/>
      <c r="O34" s="613"/>
      <c r="P34" s="606"/>
      <c r="Q34" s="607"/>
      <c r="R34" s="608"/>
    </row>
    <row r="35" spans="1:18" ht="15" customHeight="1">
      <c r="A35" s="596"/>
      <c r="B35" s="609" t="s">
        <v>647</v>
      </c>
      <c r="C35" s="604"/>
      <c r="D35" s="607"/>
      <c r="E35" s="774"/>
      <c r="F35" s="610"/>
      <c r="G35" s="747"/>
      <c r="H35" s="607"/>
      <c r="I35" s="613"/>
      <c r="J35" s="747"/>
      <c r="K35" s="607"/>
      <c r="L35" s="613"/>
      <c r="M35" s="747"/>
      <c r="N35" s="607"/>
      <c r="O35" s="613"/>
      <c r="P35" s="606"/>
      <c r="Q35" s="607"/>
      <c r="R35" s="608"/>
    </row>
    <row r="36" spans="1:18" ht="15" customHeight="1">
      <c r="A36" s="596"/>
      <c r="B36" s="609" t="s">
        <v>651</v>
      </c>
      <c r="C36" s="604"/>
      <c r="D36" s="607"/>
      <c r="E36" s="607"/>
      <c r="F36" s="613"/>
      <c r="G36" s="747"/>
      <c r="H36" s="607"/>
      <c r="I36" s="613"/>
      <c r="J36" s="747"/>
      <c r="K36" s="607"/>
      <c r="L36" s="613"/>
      <c r="M36" s="747"/>
      <c r="N36" s="607"/>
      <c r="O36" s="613"/>
      <c r="P36" s="606"/>
      <c r="Q36" s="607"/>
      <c r="R36" s="608"/>
    </row>
    <row r="37" spans="1:18" ht="15" customHeight="1">
      <c r="A37" s="596"/>
      <c r="B37" s="609" t="s">
        <v>652</v>
      </c>
      <c r="C37" s="604"/>
      <c r="D37" s="607"/>
      <c r="E37" s="607"/>
      <c r="F37" s="613"/>
      <c r="G37" s="747"/>
      <c r="H37" s="607"/>
      <c r="I37" s="613"/>
      <c r="J37" s="747"/>
      <c r="K37" s="607"/>
      <c r="L37" s="613"/>
      <c r="M37" s="747"/>
      <c r="N37" s="607"/>
      <c r="O37" s="613"/>
      <c r="P37" s="606"/>
      <c r="Q37" s="607"/>
      <c r="R37" s="608"/>
    </row>
    <row r="38" spans="1:18" ht="15" customHeight="1">
      <c r="A38" s="614"/>
      <c r="B38" s="615" t="s">
        <v>612</v>
      </c>
      <c r="C38" s="622"/>
      <c r="D38" s="620"/>
      <c r="E38" s="620"/>
      <c r="F38" s="621"/>
      <c r="G38" s="748"/>
      <c r="H38" s="620"/>
      <c r="I38" s="621"/>
      <c r="J38" s="748"/>
      <c r="K38" s="620"/>
      <c r="L38" s="621"/>
      <c r="M38" s="748"/>
      <c r="N38" s="620"/>
      <c r="O38" s="621"/>
      <c r="P38" s="623"/>
      <c r="Q38" s="620"/>
      <c r="R38" s="624"/>
    </row>
    <row r="39" spans="1:18" ht="15" customHeight="1">
      <c r="A39" s="625" t="s">
        <v>775</v>
      </c>
      <c r="B39" s="585" t="s">
        <v>654</v>
      </c>
      <c r="C39" s="593">
        <v>7544</v>
      </c>
      <c r="D39" s="591" t="s">
        <v>776</v>
      </c>
      <c r="E39" s="591" t="s">
        <v>776</v>
      </c>
      <c r="F39" s="592">
        <v>38107</v>
      </c>
      <c r="G39" s="797"/>
      <c r="H39" s="591"/>
      <c r="I39" s="592"/>
      <c r="J39" s="798"/>
      <c r="K39" s="591"/>
      <c r="L39" s="592"/>
      <c r="M39" s="798"/>
      <c r="N39" s="591"/>
      <c r="O39" s="746"/>
      <c r="P39" s="798"/>
      <c r="Q39" s="591"/>
      <c r="R39" s="595"/>
    </row>
    <row r="40" spans="1:18" ht="15" customHeight="1">
      <c r="A40" s="596"/>
      <c r="B40" s="609" t="s">
        <v>657</v>
      </c>
      <c r="C40" s="604">
        <v>808.9</v>
      </c>
      <c r="D40" s="602">
        <v>712000</v>
      </c>
      <c r="E40" s="602">
        <v>477200</v>
      </c>
      <c r="F40" s="605" t="s">
        <v>585</v>
      </c>
      <c r="G40" s="764"/>
      <c r="H40" s="602"/>
      <c r="I40" s="778"/>
      <c r="J40" s="799"/>
      <c r="K40" s="602"/>
      <c r="L40" s="605"/>
      <c r="M40" s="799"/>
      <c r="N40" s="607"/>
      <c r="O40" s="613"/>
      <c r="P40" s="799"/>
      <c r="Q40" s="607"/>
      <c r="R40" s="608"/>
    </row>
    <row r="41" spans="1:18" ht="15" customHeight="1">
      <c r="A41" s="596"/>
      <c r="B41" s="609" t="s">
        <v>658</v>
      </c>
      <c r="C41" s="604">
        <v>195.4</v>
      </c>
      <c r="D41" s="607"/>
      <c r="E41" s="611">
        <v>-14300</v>
      </c>
      <c r="F41" s="610" t="s">
        <v>777</v>
      </c>
      <c r="G41" s="764"/>
      <c r="H41" s="611"/>
      <c r="I41" s="610"/>
      <c r="J41" s="799"/>
      <c r="K41" s="611"/>
      <c r="L41" s="610"/>
      <c r="M41" s="799"/>
      <c r="N41" s="607"/>
      <c r="O41" s="613"/>
      <c r="P41" s="799"/>
      <c r="Q41" s="607"/>
      <c r="R41" s="608"/>
    </row>
    <row r="42" spans="1:18" ht="15" customHeight="1">
      <c r="A42" s="596"/>
      <c r="B42" s="609" t="s">
        <v>661</v>
      </c>
      <c r="C42" s="604">
        <v>245.3</v>
      </c>
      <c r="D42" s="607"/>
      <c r="E42" s="607"/>
      <c r="F42" s="613"/>
      <c r="G42" s="764"/>
      <c r="H42" s="607"/>
      <c r="I42" s="613"/>
      <c r="J42" s="799"/>
      <c r="K42" s="607"/>
      <c r="L42" s="613"/>
      <c r="M42" s="799"/>
      <c r="N42" s="607"/>
      <c r="O42" s="613"/>
      <c r="P42" s="799"/>
      <c r="Q42" s="607"/>
      <c r="R42" s="608"/>
    </row>
    <row r="43" spans="1:18" ht="15" customHeight="1">
      <c r="A43" s="688"/>
      <c r="B43" s="674" t="s">
        <v>612</v>
      </c>
      <c r="C43" s="675">
        <f>SUM(C39:C42)</f>
        <v>8793.599999999999</v>
      </c>
      <c r="D43" s="676"/>
      <c r="E43" s="676"/>
      <c r="F43" s="677"/>
      <c r="G43" s="764"/>
      <c r="H43" s="607" t="s">
        <v>586</v>
      </c>
      <c r="I43" s="685">
        <v>39173</v>
      </c>
      <c r="J43" s="799"/>
      <c r="K43" s="607"/>
      <c r="L43" s="613"/>
      <c r="M43" s="799"/>
      <c r="N43" s="607"/>
      <c r="O43" s="613"/>
      <c r="P43" s="800"/>
      <c r="Q43" s="607"/>
      <c r="R43" s="608"/>
    </row>
    <row r="44" spans="1:18" ht="15" customHeight="1">
      <c r="A44" s="626" t="s">
        <v>778</v>
      </c>
      <c r="B44" s="680" t="s">
        <v>663</v>
      </c>
      <c r="C44" s="684">
        <v>314.6</v>
      </c>
      <c r="D44" s="607" t="s">
        <v>762</v>
      </c>
      <c r="E44" s="607" t="s">
        <v>762</v>
      </c>
      <c r="F44" s="685">
        <v>38065</v>
      </c>
      <c r="G44" s="764">
        <v>9788.7</v>
      </c>
      <c r="H44" s="752">
        <v>513500</v>
      </c>
      <c r="I44" s="605" t="s">
        <v>585</v>
      </c>
      <c r="J44" s="799"/>
      <c r="K44" s="607"/>
      <c r="L44" s="613"/>
      <c r="M44" s="799"/>
      <c r="N44" s="607"/>
      <c r="O44" s="613"/>
      <c r="P44" s="799"/>
      <c r="Q44" s="607"/>
      <c r="R44" s="608"/>
    </row>
    <row r="45" spans="1:18" ht="15" customHeight="1">
      <c r="A45" s="636"/>
      <c r="B45" s="609" t="s">
        <v>666</v>
      </c>
      <c r="C45" s="604">
        <v>162.2</v>
      </c>
      <c r="D45" s="602">
        <v>33600</v>
      </c>
      <c r="E45" s="602">
        <v>19200</v>
      </c>
      <c r="F45" s="605" t="s">
        <v>585</v>
      </c>
      <c r="G45" s="799"/>
      <c r="H45" s="611">
        <v>-14900</v>
      </c>
      <c r="I45" s="610" t="s">
        <v>779</v>
      </c>
      <c r="J45" s="799"/>
      <c r="K45" s="607"/>
      <c r="L45" s="613"/>
      <c r="M45" s="799"/>
      <c r="N45" s="607"/>
      <c r="O45" s="613"/>
      <c r="P45" s="799"/>
      <c r="Q45" s="607"/>
      <c r="R45" s="608"/>
    </row>
    <row r="46" spans="1:18" ht="15" customHeight="1">
      <c r="A46" s="673"/>
      <c r="B46" s="674" t="s">
        <v>612</v>
      </c>
      <c r="C46" s="675">
        <v>476.8</v>
      </c>
      <c r="D46" s="676"/>
      <c r="E46" s="757">
        <v>-1000</v>
      </c>
      <c r="F46" s="690" t="s">
        <v>780</v>
      </c>
      <c r="G46" s="764"/>
      <c r="H46" s="607"/>
      <c r="I46" s="613"/>
      <c r="J46" s="799"/>
      <c r="K46" s="607"/>
      <c r="L46" s="613"/>
      <c r="M46" s="799"/>
      <c r="N46" s="607"/>
      <c r="O46" s="613"/>
      <c r="P46" s="800"/>
      <c r="Q46" s="607"/>
      <c r="R46" s="608"/>
    </row>
    <row r="47" spans="1:18" ht="15" customHeight="1">
      <c r="A47" s="626" t="s">
        <v>781</v>
      </c>
      <c r="B47" s="801" t="s">
        <v>670</v>
      </c>
      <c r="C47" s="684"/>
      <c r="D47" s="607" t="s">
        <v>586</v>
      </c>
      <c r="E47" s="607" t="s">
        <v>782</v>
      </c>
      <c r="F47" s="685"/>
      <c r="G47" s="799"/>
      <c r="H47" s="607"/>
      <c r="I47" s="613"/>
      <c r="J47" s="799"/>
      <c r="K47" s="607"/>
      <c r="L47" s="613"/>
      <c r="M47" s="799"/>
      <c r="N47" s="607"/>
      <c r="O47" s="613"/>
      <c r="P47" s="799"/>
      <c r="Q47" s="607"/>
      <c r="R47" s="608"/>
    </row>
    <row r="48" spans="1:18" ht="15" customHeight="1">
      <c r="A48" s="673"/>
      <c r="B48" s="802"/>
      <c r="C48" s="675"/>
      <c r="D48" s="803">
        <v>13300</v>
      </c>
      <c r="E48" s="803">
        <v>12900</v>
      </c>
      <c r="F48" s="690"/>
      <c r="G48" s="764"/>
      <c r="H48" s="607"/>
      <c r="I48" s="613"/>
      <c r="J48" s="799"/>
      <c r="K48" s="607"/>
      <c r="L48" s="613"/>
      <c r="M48" s="799"/>
      <c r="N48" s="607"/>
      <c r="O48" s="613"/>
      <c r="P48" s="800"/>
      <c r="Q48" s="607"/>
      <c r="R48" s="608"/>
    </row>
    <row r="49" spans="1:18" ht="15" customHeight="1">
      <c r="A49" s="626" t="s">
        <v>783</v>
      </c>
      <c r="B49" s="801" t="s">
        <v>672</v>
      </c>
      <c r="C49" s="684"/>
      <c r="D49" s="607" t="s">
        <v>586</v>
      </c>
      <c r="E49" s="607" t="s">
        <v>784</v>
      </c>
      <c r="F49" s="685"/>
      <c r="G49" s="799"/>
      <c r="H49" s="607"/>
      <c r="I49" s="613"/>
      <c r="J49" s="799"/>
      <c r="K49" s="607"/>
      <c r="L49" s="613"/>
      <c r="M49" s="799"/>
      <c r="N49" s="607"/>
      <c r="O49" s="613"/>
      <c r="P49" s="799"/>
      <c r="Q49" s="607"/>
      <c r="R49" s="608"/>
    </row>
    <row r="50" spans="1:18" ht="15" customHeight="1">
      <c r="A50" s="636"/>
      <c r="B50" s="804"/>
      <c r="C50" s="659"/>
      <c r="D50" s="602">
        <v>14800</v>
      </c>
      <c r="E50" s="602">
        <v>4200</v>
      </c>
      <c r="F50" s="610"/>
      <c r="G50" s="764"/>
      <c r="H50" s="620"/>
      <c r="I50" s="621"/>
      <c r="J50" s="799"/>
      <c r="K50" s="607"/>
      <c r="L50" s="613"/>
      <c r="M50" s="799"/>
      <c r="N50" s="607"/>
      <c r="O50" s="613"/>
      <c r="P50" s="800"/>
      <c r="Q50" s="607"/>
      <c r="R50" s="608"/>
    </row>
    <row r="51" spans="1:18" ht="15" customHeight="1">
      <c r="A51" s="584" t="s">
        <v>673</v>
      </c>
      <c r="B51" s="585" t="s">
        <v>1395</v>
      </c>
      <c r="C51" s="593"/>
      <c r="D51" s="591"/>
      <c r="E51" s="591"/>
      <c r="F51" s="592"/>
      <c r="G51" s="745"/>
      <c r="H51" s="591"/>
      <c r="I51" s="746"/>
      <c r="J51" s="745"/>
      <c r="K51" s="591"/>
      <c r="L51" s="746"/>
      <c r="M51" s="745"/>
      <c r="N51" s="591"/>
      <c r="O51" s="746"/>
      <c r="P51" s="594"/>
      <c r="Q51" s="591"/>
      <c r="R51" s="595"/>
    </row>
    <row r="52" spans="1:18" ht="15" customHeight="1">
      <c r="A52" s="596"/>
      <c r="B52" s="609" t="s">
        <v>676</v>
      </c>
      <c r="C52" s="604"/>
      <c r="D52" s="602"/>
      <c r="E52" s="602"/>
      <c r="F52" s="605"/>
      <c r="G52" s="747"/>
      <c r="H52" s="607"/>
      <c r="I52" s="613"/>
      <c r="J52" s="747"/>
      <c r="K52" s="607"/>
      <c r="L52" s="613"/>
      <c r="M52" s="747"/>
      <c r="N52" s="607"/>
      <c r="O52" s="613"/>
      <c r="P52" s="606"/>
      <c r="Q52" s="607"/>
      <c r="R52" s="608"/>
    </row>
    <row r="53" spans="1:18" ht="15" customHeight="1" thickBot="1">
      <c r="A53" s="729"/>
      <c r="B53" s="730" t="s">
        <v>612</v>
      </c>
      <c r="C53" s="737"/>
      <c r="D53" s="735"/>
      <c r="E53" s="779"/>
      <c r="F53" s="769"/>
      <c r="G53" s="768"/>
      <c r="H53" s="735"/>
      <c r="I53" s="769"/>
      <c r="J53" s="768"/>
      <c r="K53" s="735"/>
      <c r="L53" s="769"/>
      <c r="M53" s="768"/>
      <c r="N53" s="735"/>
      <c r="O53" s="769"/>
      <c r="P53" s="739"/>
      <c r="Q53" s="735"/>
      <c r="R53" s="740"/>
    </row>
    <row r="54" ht="13.5">
      <c r="A54" s="770" t="s">
        <v>584</v>
      </c>
    </row>
  </sheetData>
  <mergeCells count="29">
    <mergeCell ref="B47:B48"/>
    <mergeCell ref="A49:A50"/>
    <mergeCell ref="B49:B50"/>
    <mergeCell ref="A14:A16"/>
    <mergeCell ref="B14:B16"/>
    <mergeCell ref="P14:P16"/>
    <mergeCell ref="R1:R2"/>
    <mergeCell ref="A11:A13"/>
    <mergeCell ref="A5:A10"/>
    <mergeCell ref="P3:R3"/>
    <mergeCell ref="A3:A4"/>
    <mergeCell ref="B3:B4"/>
    <mergeCell ref="C3:F3"/>
    <mergeCell ref="G3:I3"/>
    <mergeCell ref="J3:L3"/>
    <mergeCell ref="M3:O3"/>
    <mergeCell ref="A28:A32"/>
    <mergeCell ref="A25:A27"/>
    <mergeCell ref="A22:A24"/>
    <mergeCell ref="A17:A21"/>
    <mergeCell ref="C14:C16"/>
    <mergeCell ref="G14:G16"/>
    <mergeCell ref="J14:J16"/>
    <mergeCell ref="M14:M16"/>
    <mergeCell ref="A51:A53"/>
    <mergeCell ref="A39:A43"/>
    <mergeCell ref="A33:A38"/>
    <mergeCell ref="A44:A46"/>
    <mergeCell ref="A47:A4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J54"/>
  <sheetViews>
    <sheetView showZeros="0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9.00390625" defaultRowHeight="19.5" customHeight="1"/>
  <cols>
    <col min="1" max="2" width="6.625" style="805" customWidth="1"/>
    <col min="3" max="60" width="4.625" style="805" customWidth="1"/>
    <col min="61" max="61" width="6.625" style="805" customWidth="1"/>
    <col min="62" max="87" width="4.625" style="805" customWidth="1"/>
    <col min="88" max="16384" width="10.75390625" style="805" customWidth="1"/>
  </cols>
  <sheetData>
    <row r="1" spans="15:61" ht="19.5" customHeight="1" thickBot="1">
      <c r="O1" s="806" t="s">
        <v>506</v>
      </c>
      <c r="AG1" s="806" t="s">
        <v>506</v>
      </c>
      <c r="AV1" s="806" t="s">
        <v>506</v>
      </c>
      <c r="BI1" s="806" t="s">
        <v>506</v>
      </c>
    </row>
    <row r="2" spans="1:61" ht="15" customHeight="1">
      <c r="A2" s="807" t="s">
        <v>1050</v>
      </c>
      <c r="B2" s="808" t="s">
        <v>938</v>
      </c>
      <c r="C2" s="809" t="s">
        <v>785</v>
      </c>
      <c r="D2" s="810"/>
      <c r="E2" s="810"/>
      <c r="F2" s="810"/>
      <c r="G2" s="810"/>
      <c r="H2" s="810"/>
      <c r="I2" s="811"/>
      <c r="J2" s="809" t="s">
        <v>786</v>
      </c>
      <c r="K2" s="810"/>
      <c r="L2" s="810"/>
      <c r="M2" s="810"/>
      <c r="N2" s="810"/>
      <c r="O2" s="811"/>
      <c r="P2" s="812" t="s">
        <v>787</v>
      </c>
      <c r="Q2" s="810"/>
      <c r="R2" s="810"/>
      <c r="S2" s="810"/>
      <c r="T2" s="810"/>
      <c r="U2" s="810"/>
      <c r="V2" s="810"/>
      <c r="W2" s="810"/>
      <c r="X2" s="810"/>
      <c r="Y2" s="811"/>
      <c r="Z2" s="812" t="s">
        <v>788</v>
      </c>
      <c r="AA2" s="810"/>
      <c r="AB2" s="810"/>
      <c r="AC2" s="810"/>
      <c r="AD2" s="810"/>
      <c r="AE2" s="810"/>
      <c r="AF2" s="810"/>
      <c r="AG2" s="811"/>
      <c r="AH2" s="809" t="s">
        <v>789</v>
      </c>
      <c r="AI2" s="810"/>
      <c r="AJ2" s="810"/>
      <c r="AK2" s="810"/>
      <c r="AL2" s="811"/>
      <c r="AM2" s="809" t="s">
        <v>790</v>
      </c>
      <c r="AN2" s="810"/>
      <c r="AO2" s="811"/>
      <c r="AP2" s="813" t="s">
        <v>791</v>
      </c>
      <c r="AQ2" s="814"/>
      <c r="AR2" s="809" t="s">
        <v>792</v>
      </c>
      <c r="AS2" s="815"/>
      <c r="AT2" s="810"/>
      <c r="AU2" s="810"/>
      <c r="AV2" s="811"/>
      <c r="AW2" s="809" t="s">
        <v>793</v>
      </c>
      <c r="AX2" s="810"/>
      <c r="AY2" s="810"/>
      <c r="AZ2" s="810"/>
      <c r="BA2" s="810"/>
      <c r="BB2" s="811"/>
      <c r="BC2" s="809" t="s">
        <v>794</v>
      </c>
      <c r="BD2" s="811"/>
      <c r="BE2" s="809" t="s">
        <v>795</v>
      </c>
      <c r="BF2" s="815"/>
      <c r="BG2" s="809" t="s">
        <v>796</v>
      </c>
      <c r="BH2" s="815"/>
      <c r="BI2" s="816" t="s">
        <v>797</v>
      </c>
    </row>
    <row r="3" spans="1:62" ht="15" customHeight="1">
      <c r="A3" s="817"/>
      <c r="B3" s="817"/>
      <c r="C3" s="818" t="s">
        <v>798</v>
      </c>
      <c r="D3" s="818" t="s">
        <v>799</v>
      </c>
      <c r="E3" s="818" t="s">
        <v>800</v>
      </c>
      <c r="F3" s="818" t="s">
        <v>801</v>
      </c>
      <c r="G3" s="818" t="s">
        <v>802</v>
      </c>
      <c r="H3" s="818" t="s">
        <v>803</v>
      </c>
      <c r="I3" s="819" t="s">
        <v>837</v>
      </c>
      <c r="J3" s="818" t="s">
        <v>799</v>
      </c>
      <c r="K3" s="818" t="s">
        <v>800</v>
      </c>
      <c r="L3" s="818" t="s">
        <v>801</v>
      </c>
      <c r="M3" s="818" t="s">
        <v>802</v>
      </c>
      <c r="N3" s="818" t="s">
        <v>803</v>
      </c>
      <c r="O3" s="818" t="s">
        <v>837</v>
      </c>
      <c r="P3" s="818" t="s">
        <v>804</v>
      </c>
      <c r="Q3" s="818" t="s">
        <v>805</v>
      </c>
      <c r="R3" s="818" t="s">
        <v>806</v>
      </c>
      <c r="S3" s="818" t="s">
        <v>807</v>
      </c>
      <c r="T3" s="818" t="s">
        <v>802</v>
      </c>
      <c r="U3" s="818" t="s">
        <v>808</v>
      </c>
      <c r="V3" s="818" t="s">
        <v>803</v>
      </c>
      <c r="W3" s="818" t="s">
        <v>809</v>
      </c>
      <c r="X3" s="818" t="s">
        <v>810</v>
      </c>
      <c r="Y3" s="818" t="s">
        <v>837</v>
      </c>
      <c r="Z3" s="818" t="s">
        <v>807</v>
      </c>
      <c r="AA3" s="818" t="s">
        <v>802</v>
      </c>
      <c r="AB3" s="818" t="s">
        <v>808</v>
      </c>
      <c r="AC3" s="818" t="s">
        <v>811</v>
      </c>
      <c r="AD3" s="818" t="s">
        <v>803</v>
      </c>
      <c r="AE3" s="818" t="s">
        <v>809</v>
      </c>
      <c r="AF3" s="818" t="s">
        <v>810</v>
      </c>
      <c r="AG3" s="818" t="s">
        <v>837</v>
      </c>
      <c r="AH3" s="818" t="s">
        <v>838</v>
      </c>
      <c r="AI3" s="818" t="s">
        <v>810</v>
      </c>
      <c r="AJ3" s="818" t="s">
        <v>839</v>
      </c>
      <c r="AK3" s="818" t="s">
        <v>812</v>
      </c>
      <c r="AL3" s="818" t="s">
        <v>837</v>
      </c>
      <c r="AM3" s="818" t="s">
        <v>810</v>
      </c>
      <c r="AN3" s="818" t="s">
        <v>812</v>
      </c>
      <c r="AO3" s="818" t="s">
        <v>813</v>
      </c>
      <c r="AP3" s="818" t="s">
        <v>810</v>
      </c>
      <c r="AQ3" s="818" t="s">
        <v>814</v>
      </c>
      <c r="AR3" s="818" t="s">
        <v>840</v>
      </c>
      <c r="AS3" s="818" t="s">
        <v>815</v>
      </c>
      <c r="AT3" s="818" t="s">
        <v>816</v>
      </c>
      <c r="AU3" s="818" t="s">
        <v>817</v>
      </c>
      <c r="AV3" s="818" t="s">
        <v>841</v>
      </c>
      <c r="AW3" s="818" t="s">
        <v>815</v>
      </c>
      <c r="AX3" s="818" t="s">
        <v>816</v>
      </c>
      <c r="AY3" s="818" t="s">
        <v>817</v>
      </c>
      <c r="AZ3" s="818" t="s">
        <v>818</v>
      </c>
      <c r="BA3" s="818" t="s">
        <v>819</v>
      </c>
      <c r="BB3" s="818" t="s">
        <v>841</v>
      </c>
      <c r="BC3" s="818" t="s">
        <v>810</v>
      </c>
      <c r="BD3" s="818" t="s">
        <v>841</v>
      </c>
      <c r="BE3" s="818" t="s">
        <v>810</v>
      </c>
      <c r="BF3" s="818" t="s">
        <v>813</v>
      </c>
      <c r="BG3" s="818" t="s">
        <v>810</v>
      </c>
      <c r="BH3" s="820" t="s">
        <v>813</v>
      </c>
      <c r="BI3" s="821"/>
      <c r="BJ3" s="822"/>
    </row>
    <row r="4" spans="1:62" ht="15" customHeight="1">
      <c r="A4" s="823" t="s">
        <v>951</v>
      </c>
      <c r="B4" s="823" t="s">
        <v>952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4"/>
      <c r="AP4" s="824"/>
      <c r="AQ4" s="824"/>
      <c r="AR4" s="824"/>
      <c r="AS4" s="824"/>
      <c r="AT4" s="824"/>
      <c r="AU4" s="824"/>
      <c r="AV4" s="824"/>
      <c r="AW4" s="824"/>
      <c r="AX4" s="824"/>
      <c r="AY4" s="824"/>
      <c r="AZ4" s="824"/>
      <c r="BA4" s="824"/>
      <c r="BB4" s="824"/>
      <c r="BC4" s="824"/>
      <c r="BD4" s="824"/>
      <c r="BE4" s="824"/>
      <c r="BF4" s="824"/>
      <c r="BG4" s="824"/>
      <c r="BH4" s="825"/>
      <c r="BI4" s="826"/>
      <c r="BJ4" s="822"/>
    </row>
    <row r="5" spans="1:61" ht="15" customHeight="1">
      <c r="A5" s="823" t="s">
        <v>954</v>
      </c>
      <c r="B5" s="823" t="s">
        <v>955</v>
      </c>
      <c r="C5" s="827">
        <v>18</v>
      </c>
      <c r="D5" s="827">
        <v>4.1</v>
      </c>
      <c r="E5" s="827"/>
      <c r="F5" s="827">
        <v>9.3</v>
      </c>
      <c r="G5" s="827"/>
      <c r="H5" s="827"/>
      <c r="I5" s="827">
        <f>SUM(C5:H5)</f>
        <v>31.400000000000002</v>
      </c>
      <c r="J5" s="827"/>
      <c r="K5" s="827"/>
      <c r="L5" s="827"/>
      <c r="M5" s="827"/>
      <c r="N5" s="827"/>
      <c r="O5" s="827">
        <f>SUM(J5:N5)</f>
        <v>0</v>
      </c>
      <c r="P5" s="827"/>
      <c r="Q5" s="827"/>
      <c r="R5" s="827"/>
      <c r="S5" s="827"/>
      <c r="T5" s="827"/>
      <c r="U5" s="827"/>
      <c r="V5" s="827"/>
      <c r="W5" s="827">
        <v>64</v>
      </c>
      <c r="X5" s="827"/>
      <c r="Y5" s="827">
        <f>SUM(P5:X5)</f>
        <v>64</v>
      </c>
      <c r="Z5" s="827"/>
      <c r="AA5" s="827"/>
      <c r="AB5" s="827"/>
      <c r="AC5" s="827"/>
      <c r="AD5" s="827"/>
      <c r="AE5" s="827"/>
      <c r="AF5" s="827"/>
      <c r="AG5" s="824">
        <f>SUM(Z5:AF5)</f>
        <v>0</v>
      </c>
      <c r="AH5" s="824"/>
      <c r="AI5" s="827">
        <v>33</v>
      </c>
      <c r="AJ5" s="827"/>
      <c r="AK5" s="827"/>
      <c r="AL5" s="827">
        <f>SUM(AH5:AK5)</f>
        <v>33</v>
      </c>
      <c r="AM5" s="827">
        <v>107</v>
      </c>
      <c r="AN5" s="827">
        <v>8.8</v>
      </c>
      <c r="AO5" s="827">
        <f>SUM(AM5:AN5)</f>
        <v>115.8</v>
      </c>
      <c r="AP5" s="827">
        <v>3.5</v>
      </c>
      <c r="AQ5" s="824">
        <f>AP5</f>
        <v>3.5</v>
      </c>
      <c r="AR5" s="827"/>
      <c r="AS5" s="827">
        <v>20</v>
      </c>
      <c r="AT5" s="827">
        <v>22</v>
      </c>
      <c r="AU5" s="827"/>
      <c r="AV5" s="827">
        <f>SUM(AR5:AU5)</f>
        <v>42</v>
      </c>
      <c r="AW5" s="827"/>
      <c r="AX5" s="827"/>
      <c r="AY5" s="827">
        <v>13</v>
      </c>
      <c r="AZ5" s="827"/>
      <c r="BA5" s="827"/>
      <c r="BB5" s="827">
        <f>SUM(AW5:BA5)</f>
        <v>13</v>
      </c>
      <c r="BC5" s="827">
        <v>7.1</v>
      </c>
      <c r="BD5" s="827">
        <f>SUM(BC5:BC5)</f>
        <v>7.1</v>
      </c>
      <c r="BE5" s="827">
        <v>5.8</v>
      </c>
      <c r="BF5" s="827">
        <f>SUM(BE5:BE5)</f>
        <v>5.8</v>
      </c>
      <c r="BG5" s="827"/>
      <c r="BH5" s="828">
        <f>SUM(BG5:BG5)</f>
        <v>0</v>
      </c>
      <c r="BI5" s="829">
        <f>SUM(I:I+O:O+Y:Y+AG:AG+AL:AL+AO:AO+AQ:AQ+AV:AV+BB:BB+BD:BD+BF:BF+BH:BH)</f>
        <v>315.6</v>
      </c>
    </row>
    <row r="6" spans="1:61" ht="15" customHeight="1">
      <c r="A6" s="823" t="s">
        <v>957</v>
      </c>
      <c r="B6" s="823" t="s">
        <v>958</v>
      </c>
      <c r="C6" s="827"/>
      <c r="D6" s="827"/>
      <c r="E6" s="827"/>
      <c r="F6" s="827">
        <v>21</v>
      </c>
      <c r="G6" s="827">
        <v>9.7</v>
      </c>
      <c r="H6" s="827"/>
      <c r="I6" s="827">
        <f>SUM(C6:H6)</f>
        <v>30.7</v>
      </c>
      <c r="J6" s="827"/>
      <c r="K6" s="827"/>
      <c r="L6" s="827"/>
      <c r="M6" s="827"/>
      <c r="N6" s="827"/>
      <c r="O6" s="827">
        <f>SUM(J6:N6)</f>
        <v>0</v>
      </c>
      <c r="P6" s="827"/>
      <c r="Q6" s="827"/>
      <c r="R6" s="827"/>
      <c r="S6" s="827"/>
      <c r="T6" s="827"/>
      <c r="U6" s="827">
        <v>3.9</v>
      </c>
      <c r="V6" s="827"/>
      <c r="W6" s="827">
        <v>3.3</v>
      </c>
      <c r="X6" s="827">
        <v>1.9</v>
      </c>
      <c r="Y6" s="827">
        <f>SUM(P6:X6)</f>
        <v>9.1</v>
      </c>
      <c r="Z6" s="827"/>
      <c r="AA6" s="827"/>
      <c r="AB6" s="827"/>
      <c r="AC6" s="827"/>
      <c r="AD6" s="827"/>
      <c r="AE6" s="827"/>
      <c r="AF6" s="827"/>
      <c r="AG6" s="824">
        <f>SUM(Z6:AF6)</f>
        <v>0</v>
      </c>
      <c r="AH6" s="824"/>
      <c r="AI6" s="827">
        <v>6.3</v>
      </c>
      <c r="AJ6" s="827"/>
      <c r="AK6" s="827"/>
      <c r="AL6" s="827">
        <f>SUM(AH6:AK6)</f>
        <v>6.3</v>
      </c>
      <c r="AM6" s="827">
        <v>40</v>
      </c>
      <c r="AN6" s="827"/>
      <c r="AO6" s="827">
        <f>SUM(AM6:AN6)</f>
        <v>40</v>
      </c>
      <c r="AP6" s="827">
        <v>0</v>
      </c>
      <c r="AQ6" s="824">
        <f>AP6</f>
        <v>0</v>
      </c>
      <c r="AR6" s="827"/>
      <c r="AS6" s="827">
        <v>8.9</v>
      </c>
      <c r="AT6" s="827">
        <v>10</v>
      </c>
      <c r="AU6" s="827"/>
      <c r="AV6" s="827">
        <f>SUM(AR6:AU6)</f>
        <v>18.9</v>
      </c>
      <c r="AW6" s="827"/>
      <c r="AX6" s="827"/>
      <c r="AY6" s="827"/>
      <c r="AZ6" s="827"/>
      <c r="BA6" s="827"/>
      <c r="BB6" s="827">
        <f>SUM(AW6:BA6)</f>
        <v>0</v>
      </c>
      <c r="BC6" s="827"/>
      <c r="BD6" s="827">
        <f>SUM(BC6:BC6)</f>
        <v>0</v>
      </c>
      <c r="BE6" s="827"/>
      <c r="BF6" s="827">
        <f>SUM(BE6:BE6)</f>
        <v>0</v>
      </c>
      <c r="BG6" s="827"/>
      <c r="BH6" s="828">
        <f>SUM(BG6:BG6)</f>
        <v>0</v>
      </c>
      <c r="BI6" s="829">
        <f>SUM(I:I+O:O+Y:Y+AG:AG+AL:AL+AO:AO+AQ:AQ+AV:AV+BB:BB+BD:BD+BF:BF+BH:BH)</f>
        <v>105</v>
      </c>
    </row>
    <row r="7" spans="1:61" ht="15" customHeight="1">
      <c r="A7" s="823" t="s">
        <v>960</v>
      </c>
      <c r="B7" s="823" t="s">
        <v>961</v>
      </c>
      <c r="C7" s="824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824"/>
      <c r="AF7" s="824"/>
      <c r="AG7" s="824"/>
      <c r="AH7" s="824"/>
      <c r="AI7" s="824"/>
      <c r="AJ7" s="824"/>
      <c r="AK7" s="824"/>
      <c r="AL7" s="824"/>
      <c r="AM7" s="824"/>
      <c r="AN7" s="824"/>
      <c r="AO7" s="824"/>
      <c r="AP7" s="824"/>
      <c r="AQ7" s="824"/>
      <c r="AR7" s="824"/>
      <c r="AS7" s="824"/>
      <c r="AT7" s="824"/>
      <c r="AU7" s="824"/>
      <c r="AV7" s="824"/>
      <c r="AW7" s="824"/>
      <c r="AX7" s="824"/>
      <c r="AY7" s="824"/>
      <c r="AZ7" s="824"/>
      <c r="BA7" s="824"/>
      <c r="BB7" s="824"/>
      <c r="BC7" s="824"/>
      <c r="BD7" s="824"/>
      <c r="BE7" s="824"/>
      <c r="BF7" s="824"/>
      <c r="BG7" s="824"/>
      <c r="BH7" s="825"/>
      <c r="BI7" s="826"/>
    </row>
    <row r="8" spans="1:61" ht="15" customHeight="1">
      <c r="A8" s="823" t="s">
        <v>963</v>
      </c>
      <c r="B8" s="823" t="s">
        <v>964</v>
      </c>
      <c r="C8" s="827"/>
      <c r="D8" s="827"/>
      <c r="E8" s="827"/>
      <c r="F8" s="827">
        <v>26</v>
      </c>
      <c r="G8" s="827"/>
      <c r="H8" s="827"/>
      <c r="I8" s="827">
        <f>SUM(C8:H8)</f>
        <v>26</v>
      </c>
      <c r="J8" s="827"/>
      <c r="K8" s="827"/>
      <c r="L8" s="827"/>
      <c r="M8" s="827"/>
      <c r="N8" s="827"/>
      <c r="O8" s="827">
        <f>SUM(J8:N8)</f>
        <v>0</v>
      </c>
      <c r="P8" s="827"/>
      <c r="Q8" s="827"/>
      <c r="R8" s="827"/>
      <c r="S8" s="827"/>
      <c r="T8" s="827"/>
      <c r="U8" s="827"/>
      <c r="V8" s="827"/>
      <c r="W8" s="827">
        <v>88</v>
      </c>
      <c r="X8" s="827"/>
      <c r="Y8" s="827">
        <f>SUM(P8:X8)</f>
        <v>88</v>
      </c>
      <c r="Z8" s="827"/>
      <c r="AA8" s="827"/>
      <c r="AB8" s="827"/>
      <c r="AC8" s="827"/>
      <c r="AD8" s="827"/>
      <c r="AE8" s="827">
        <v>54</v>
      </c>
      <c r="AF8" s="827">
        <v>70</v>
      </c>
      <c r="AG8" s="824">
        <f>SUM(Z8:AF8)</f>
        <v>124</v>
      </c>
      <c r="AH8" s="824"/>
      <c r="AI8" s="827">
        <v>92</v>
      </c>
      <c r="AJ8" s="827"/>
      <c r="AK8" s="827"/>
      <c r="AL8" s="827">
        <f>SUM(AH8:AK8)</f>
        <v>92</v>
      </c>
      <c r="AM8" s="827">
        <v>104</v>
      </c>
      <c r="AN8" s="827">
        <v>8.8</v>
      </c>
      <c r="AO8" s="827">
        <f>SUM(AM8:AN8)</f>
        <v>112.8</v>
      </c>
      <c r="AP8" s="827">
        <v>24</v>
      </c>
      <c r="AQ8" s="824">
        <f>AP8</f>
        <v>24</v>
      </c>
      <c r="AR8" s="827"/>
      <c r="AS8" s="827">
        <v>55</v>
      </c>
      <c r="AT8" s="827">
        <v>77</v>
      </c>
      <c r="AU8" s="827"/>
      <c r="AV8" s="827">
        <f>SUM(AR8:AU8)</f>
        <v>132</v>
      </c>
      <c r="AW8" s="827"/>
      <c r="AX8" s="827"/>
      <c r="AY8" s="827">
        <v>42</v>
      </c>
      <c r="AZ8" s="827"/>
      <c r="BA8" s="827"/>
      <c r="BB8" s="827">
        <f>SUM(AW8:BA8)</f>
        <v>42</v>
      </c>
      <c r="BC8" s="827">
        <v>5</v>
      </c>
      <c r="BD8" s="827">
        <f>SUM(BC8:BC8)</f>
        <v>5</v>
      </c>
      <c r="BE8" s="827"/>
      <c r="BF8" s="827">
        <f>SUM(BE8:BE8)</f>
        <v>0</v>
      </c>
      <c r="BG8" s="827"/>
      <c r="BH8" s="828">
        <f>SUM(BG8:BG8)</f>
        <v>0</v>
      </c>
      <c r="BI8" s="829">
        <f>SUM(I:I+O:O+Y:Y+AG:AG+AL:AL+AO:AO+AQ:AQ+AV:AV+BB:BB+BD:BD+BF:BF+BH:BH)</f>
        <v>645.8</v>
      </c>
    </row>
    <row r="9" spans="1:61" ht="15" customHeight="1">
      <c r="A9" s="823" t="s">
        <v>966</v>
      </c>
      <c r="B9" s="823" t="s">
        <v>967</v>
      </c>
      <c r="C9" s="827">
        <v>17</v>
      </c>
      <c r="D9" s="827"/>
      <c r="E9" s="827"/>
      <c r="F9" s="827"/>
      <c r="G9" s="827"/>
      <c r="H9" s="827"/>
      <c r="I9" s="827">
        <f>SUM(C9:H9)</f>
        <v>17</v>
      </c>
      <c r="J9" s="827"/>
      <c r="K9" s="827"/>
      <c r="L9" s="827"/>
      <c r="M9" s="827"/>
      <c r="N9" s="827"/>
      <c r="O9" s="827">
        <f>SUM(J9:N9)</f>
        <v>0</v>
      </c>
      <c r="P9" s="827"/>
      <c r="Q9" s="827"/>
      <c r="R9" s="827">
        <v>54</v>
      </c>
      <c r="S9" s="827">
        <v>80</v>
      </c>
      <c r="T9" s="827"/>
      <c r="U9" s="827"/>
      <c r="V9" s="827"/>
      <c r="W9" s="827">
        <v>53</v>
      </c>
      <c r="X9" s="827">
        <v>111</v>
      </c>
      <c r="Y9" s="827">
        <f>SUM(P9:X9)</f>
        <v>298</v>
      </c>
      <c r="Z9" s="827">
        <v>251</v>
      </c>
      <c r="AA9" s="827"/>
      <c r="AB9" s="827"/>
      <c r="AC9" s="827"/>
      <c r="AD9" s="827"/>
      <c r="AE9" s="827"/>
      <c r="AF9" s="827">
        <v>283</v>
      </c>
      <c r="AG9" s="824">
        <f>SUM(Z9:AF9)</f>
        <v>534</v>
      </c>
      <c r="AH9" s="824"/>
      <c r="AI9" s="827">
        <v>8.5</v>
      </c>
      <c r="AJ9" s="827"/>
      <c r="AK9" s="827"/>
      <c r="AL9" s="827">
        <f>SUM(AH9:AK9)</f>
        <v>8.5</v>
      </c>
      <c r="AM9" s="827">
        <v>89</v>
      </c>
      <c r="AN9" s="827">
        <v>93</v>
      </c>
      <c r="AO9" s="827">
        <f>SUM(AM9:AN9)</f>
        <v>182</v>
      </c>
      <c r="AP9" s="827">
        <v>0</v>
      </c>
      <c r="AQ9" s="824">
        <f>AP9</f>
        <v>0</v>
      </c>
      <c r="AR9" s="827"/>
      <c r="AS9" s="827">
        <v>13</v>
      </c>
      <c r="AT9" s="827">
        <v>12</v>
      </c>
      <c r="AU9" s="827">
        <v>52</v>
      </c>
      <c r="AV9" s="827">
        <f>SUM(AR9:AU9)</f>
        <v>77</v>
      </c>
      <c r="AW9" s="827"/>
      <c r="AX9" s="827"/>
      <c r="AY9" s="827">
        <v>45</v>
      </c>
      <c r="AZ9" s="827">
        <v>39</v>
      </c>
      <c r="BA9" s="827"/>
      <c r="BB9" s="827">
        <f>SUM(AW9:BA9)</f>
        <v>84</v>
      </c>
      <c r="BC9" s="827"/>
      <c r="BD9" s="827">
        <f>SUM(BC9:BC9)</f>
        <v>0</v>
      </c>
      <c r="BE9" s="827"/>
      <c r="BF9" s="827">
        <f>SUM(BE9:BE9)</f>
        <v>0</v>
      </c>
      <c r="BG9" s="827"/>
      <c r="BH9" s="828">
        <f>SUM(BG9:BG9)</f>
        <v>0</v>
      </c>
      <c r="BI9" s="829">
        <f>SUM(I:I+O:O+Y:Y+AG:AG+AL:AL+AO:AO+AQ:AQ+AV:AV+BB:BB+BD:BD+BF:BF+BH:BH)</f>
        <v>1200.5</v>
      </c>
    </row>
    <row r="10" spans="1:61" ht="15" customHeight="1">
      <c r="A10" s="808" t="s">
        <v>820</v>
      </c>
      <c r="B10" s="823" t="s">
        <v>970</v>
      </c>
      <c r="C10" s="827"/>
      <c r="D10" s="827">
        <v>42</v>
      </c>
      <c r="E10" s="827"/>
      <c r="F10" s="827"/>
      <c r="G10" s="827"/>
      <c r="H10" s="827"/>
      <c r="I10" s="827">
        <f>SUM(C10:H10)</f>
        <v>42</v>
      </c>
      <c r="J10" s="827"/>
      <c r="K10" s="827"/>
      <c r="L10" s="827"/>
      <c r="M10" s="827"/>
      <c r="N10" s="827"/>
      <c r="O10" s="827">
        <f>SUM(J10:N10)</f>
        <v>0</v>
      </c>
      <c r="P10" s="827"/>
      <c r="Q10" s="827"/>
      <c r="R10" s="827"/>
      <c r="S10" s="827"/>
      <c r="T10" s="827"/>
      <c r="U10" s="827"/>
      <c r="V10" s="827"/>
      <c r="W10" s="827">
        <v>21</v>
      </c>
      <c r="X10" s="827"/>
      <c r="Y10" s="827">
        <f>SUM(P10:X10)</f>
        <v>21</v>
      </c>
      <c r="Z10" s="827"/>
      <c r="AA10" s="827"/>
      <c r="AB10" s="827"/>
      <c r="AC10" s="827"/>
      <c r="AD10" s="827"/>
      <c r="AE10" s="827"/>
      <c r="AF10" s="827"/>
      <c r="AG10" s="824">
        <f>SUM(Z10:AF10)</f>
        <v>0</v>
      </c>
      <c r="AH10" s="824"/>
      <c r="AI10" s="827">
        <v>28</v>
      </c>
      <c r="AJ10" s="827"/>
      <c r="AK10" s="827"/>
      <c r="AL10" s="827">
        <f>SUM(AH10:AK10)</f>
        <v>28</v>
      </c>
      <c r="AM10" s="827">
        <v>60</v>
      </c>
      <c r="AN10" s="827"/>
      <c r="AO10" s="827">
        <f>SUM(AM10:AN10)</f>
        <v>60</v>
      </c>
      <c r="AP10" s="827">
        <v>0</v>
      </c>
      <c r="AQ10" s="824">
        <f>AP10</f>
        <v>0</v>
      </c>
      <c r="AR10" s="827"/>
      <c r="AS10" s="827">
        <v>5.3</v>
      </c>
      <c r="AT10" s="827">
        <v>4.1</v>
      </c>
      <c r="AU10" s="827"/>
      <c r="AV10" s="827">
        <f>SUM(AR10:AU10)</f>
        <v>9.399999999999999</v>
      </c>
      <c r="AW10" s="827"/>
      <c r="AX10" s="827"/>
      <c r="AY10" s="827">
        <v>27</v>
      </c>
      <c r="AZ10" s="827"/>
      <c r="BA10" s="827"/>
      <c r="BB10" s="827">
        <f>SUM(AW10:BA10)</f>
        <v>27</v>
      </c>
      <c r="BC10" s="827"/>
      <c r="BD10" s="827">
        <f>SUM(BC10:BC10)</f>
        <v>0</v>
      </c>
      <c r="BE10" s="827">
        <v>16</v>
      </c>
      <c r="BF10" s="827">
        <f>SUM(BE10:BE10)</f>
        <v>16</v>
      </c>
      <c r="BG10" s="827"/>
      <c r="BH10" s="828">
        <f>SUM(BG10:BG10)</f>
        <v>0</v>
      </c>
      <c r="BI10" s="829">
        <f>SUM(I:I+O:O+Y:Y+AG:AG+AL:AL+AO:AO+AQ:AQ+AV:AV+BB:BB+BD:BD+BF:BF+BH:BH)</f>
        <v>203.4</v>
      </c>
    </row>
    <row r="11" spans="1:61" ht="15" customHeight="1">
      <c r="A11" s="830"/>
      <c r="B11" s="831" t="s">
        <v>1054</v>
      </c>
      <c r="C11" s="832">
        <v>29</v>
      </c>
      <c r="D11" s="832"/>
      <c r="E11" s="832"/>
      <c r="F11" s="832">
        <v>28.8</v>
      </c>
      <c r="G11" s="832"/>
      <c r="H11" s="832"/>
      <c r="I11" s="832">
        <f>SUM(C11:H11)</f>
        <v>57.8</v>
      </c>
      <c r="J11" s="832"/>
      <c r="K11" s="832"/>
      <c r="L11" s="832"/>
      <c r="M11" s="832"/>
      <c r="N11" s="832"/>
      <c r="O11" s="832">
        <f>SUM(J11:N11)</f>
        <v>0</v>
      </c>
      <c r="P11" s="832"/>
      <c r="Q11" s="832"/>
      <c r="R11" s="832"/>
      <c r="S11" s="832"/>
      <c r="T11" s="832">
        <v>12</v>
      </c>
      <c r="U11" s="832"/>
      <c r="V11" s="832"/>
      <c r="W11" s="832">
        <v>125</v>
      </c>
      <c r="X11" s="832"/>
      <c r="Y11" s="832">
        <f>SUM(P11:X11)</f>
        <v>137</v>
      </c>
      <c r="Z11" s="832"/>
      <c r="AA11" s="832"/>
      <c r="AB11" s="832"/>
      <c r="AC11" s="832"/>
      <c r="AD11" s="832"/>
      <c r="AE11" s="832">
        <v>40</v>
      </c>
      <c r="AF11" s="832"/>
      <c r="AG11" s="832">
        <f>SUM(Z11:AF11)</f>
        <v>40</v>
      </c>
      <c r="AH11" s="832"/>
      <c r="AI11" s="832">
        <v>123</v>
      </c>
      <c r="AJ11" s="832"/>
      <c r="AK11" s="832"/>
      <c r="AL11" s="832">
        <f>SUM(AH11:AK11)</f>
        <v>123</v>
      </c>
      <c r="AM11" s="832">
        <v>75</v>
      </c>
      <c r="AN11" s="832"/>
      <c r="AO11" s="832">
        <f>SUM(AM11:AN11)</f>
        <v>75</v>
      </c>
      <c r="AP11" s="832">
        <v>28.4</v>
      </c>
      <c r="AQ11" s="832">
        <f>AP11</f>
        <v>28.4</v>
      </c>
      <c r="AR11" s="832"/>
      <c r="AS11" s="832">
        <v>52.7</v>
      </c>
      <c r="AT11" s="832"/>
      <c r="AU11" s="832"/>
      <c r="AV11" s="832">
        <f>SUM(AR11:AU11)</f>
        <v>52.7</v>
      </c>
      <c r="AW11" s="832"/>
      <c r="AX11" s="832"/>
      <c r="AY11" s="832">
        <v>52.3</v>
      </c>
      <c r="AZ11" s="832"/>
      <c r="BA11" s="832"/>
      <c r="BB11" s="832">
        <f>SUM(AW11:BA11)</f>
        <v>52.3</v>
      </c>
      <c r="BC11" s="832"/>
      <c r="BD11" s="832">
        <f>SUM(BC11:BC11)</f>
        <v>0</v>
      </c>
      <c r="BE11" s="832">
        <v>31</v>
      </c>
      <c r="BF11" s="832">
        <f>SUM(BE11:BE11)</f>
        <v>31</v>
      </c>
      <c r="BG11" s="832"/>
      <c r="BH11" s="833">
        <f>SUM(BG11:BG11)</f>
        <v>0</v>
      </c>
      <c r="BI11" s="834">
        <f>SUM(I:I+O:O+Y:Y+AG:AG+AL:AL+AO:AO+AQ:AQ+AV:AV+BB:BB+BD:BD+BF:BF+BH:BH)</f>
        <v>597.1999999999999</v>
      </c>
    </row>
    <row r="12" spans="1:61" ht="15" customHeight="1">
      <c r="A12" s="830"/>
      <c r="B12" s="823" t="s">
        <v>973</v>
      </c>
      <c r="C12" s="827"/>
      <c r="D12" s="827"/>
      <c r="E12" s="827"/>
      <c r="F12" s="827">
        <v>79.4</v>
      </c>
      <c r="G12" s="827"/>
      <c r="H12" s="827"/>
      <c r="I12" s="827">
        <f>SUM(C12:H12)</f>
        <v>79.4</v>
      </c>
      <c r="J12" s="827"/>
      <c r="K12" s="827"/>
      <c r="L12" s="827"/>
      <c r="M12" s="827"/>
      <c r="N12" s="827"/>
      <c r="O12" s="827">
        <f>SUM(J12:N12)</f>
        <v>0</v>
      </c>
      <c r="P12" s="827"/>
      <c r="Q12" s="827"/>
      <c r="R12" s="827"/>
      <c r="S12" s="827"/>
      <c r="T12" s="827">
        <v>9.5</v>
      </c>
      <c r="U12" s="827"/>
      <c r="V12" s="827"/>
      <c r="W12" s="827">
        <v>101</v>
      </c>
      <c r="X12" s="827"/>
      <c r="Y12" s="827">
        <f>SUM(P12:X12)</f>
        <v>110.5</v>
      </c>
      <c r="Z12" s="827"/>
      <c r="AA12" s="827"/>
      <c r="AB12" s="827"/>
      <c r="AC12" s="827"/>
      <c r="AD12" s="827"/>
      <c r="AE12" s="827">
        <v>87</v>
      </c>
      <c r="AF12" s="827"/>
      <c r="AG12" s="824">
        <f>SUM(Z12:AF12)</f>
        <v>87</v>
      </c>
      <c r="AH12" s="824"/>
      <c r="AI12" s="827">
        <v>85</v>
      </c>
      <c r="AJ12" s="827"/>
      <c r="AK12" s="827"/>
      <c r="AL12" s="827">
        <f>SUM(AH12:AK12)</f>
        <v>85</v>
      </c>
      <c r="AM12" s="827">
        <v>2.6</v>
      </c>
      <c r="AN12" s="827"/>
      <c r="AO12" s="827">
        <f>SUM(AM12:AN12)</f>
        <v>2.6</v>
      </c>
      <c r="AP12" s="827">
        <v>17</v>
      </c>
      <c r="AQ12" s="824">
        <f>AP12</f>
        <v>17</v>
      </c>
      <c r="AR12" s="827"/>
      <c r="AS12" s="827">
        <v>14</v>
      </c>
      <c r="AT12" s="827"/>
      <c r="AU12" s="827"/>
      <c r="AV12" s="827">
        <f>SUM(AR12:AU12)</f>
        <v>14</v>
      </c>
      <c r="AW12" s="827"/>
      <c r="AX12" s="827"/>
      <c r="AY12" s="827"/>
      <c r="AZ12" s="827"/>
      <c r="BA12" s="827"/>
      <c r="BB12" s="827">
        <f>SUM(AW12:BA12)</f>
        <v>0</v>
      </c>
      <c r="BC12" s="827"/>
      <c r="BD12" s="827">
        <f>SUM(BC12:BC12)</f>
        <v>0</v>
      </c>
      <c r="BE12" s="827">
        <v>31</v>
      </c>
      <c r="BF12" s="827">
        <f>SUM(BE12:BE12)</f>
        <v>31</v>
      </c>
      <c r="BG12" s="827"/>
      <c r="BH12" s="828">
        <f>SUM(BG12:BG12)</f>
        <v>0</v>
      </c>
      <c r="BI12" s="829">
        <f>SUM(I:I+O:O+Y:Y+AG:AG+AL:AL+AO:AO+AQ:AQ+AV:AV+BB:BB+BD:BD+BF:BF+BH:BH)</f>
        <v>426.5</v>
      </c>
    </row>
    <row r="13" spans="1:61" ht="15" customHeight="1">
      <c r="A13" s="817"/>
      <c r="B13" s="823" t="s">
        <v>842</v>
      </c>
      <c r="C13" s="827">
        <f aca="true" t="shared" si="0" ref="C13:AI13">SUM(C10:C12)</f>
        <v>29</v>
      </c>
      <c r="D13" s="827">
        <f t="shared" si="0"/>
        <v>42</v>
      </c>
      <c r="E13" s="827">
        <f t="shared" si="0"/>
        <v>0</v>
      </c>
      <c r="F13" s="827">
        <f t="shared" si="0"/>
        <v>108.2</v>
      </c>
      <c r="G13" s="827">
        <f t="shared" si="0"/>
        <v>0</v>
      </c>
      <c r="H13" s="827">
        <f t="shared" si="0"/>
        <v>0</v>
      </c>
      <c r="I13" s="827">
        <f t="shared" si="0"/>
        <v>179.2</v>
      </c>
      <c r="J13" s="827">
        <f t="shared" si="0"/>
        <v>0</v>
      </c>
      <c r="K13" s="827">
        <f t="shared" si="0"/>
        <v>0</v>
      </c>
      <c r="L13" s="827">
        <f t="shared" si="0"/>
        <v>0</v>
      </c>
      <c r="M13" s="827">
        <f t="shared" si="0"/>
        <v>0</v>
      </c>
      <c r="N13" s="827">
        <f t="shared" si="0"/>
        <v>0</v>
      </c>
      <c r="O13" s="827">
        <f t="shared" si="0"/>
        <v>0</v>
      </c>
      <c r="P13" s="827">
        <f t="shared" si="0"/>
        <v>0</v>
      </c>
      <c r="Q13" s="827">
        <f t="shared" si="0"/>
        <v>0</v>
      </c>
      <c r="R13" s="827">
        <f t="shared" si="0"/>
        <v>0</v>
      </c>
      <c r="S13" s="827">
        <f t="shared" si="0"/>
        <v>0</v>
      </c>
      <c r="T13" s="827">
        <f t="shared" si="0"/>
        <v>21.5</v>
      </c>
      <c r="U13" s="827">
        <f t="shared" si="0"/>
        <v>0</v>
      </c>
      <c r="V13" s="827">
        <f t="shared" si="0"/>
        <v>0</v>
      </c>
      <c r="W13" s="827">
        <f t="shared" si="0"/>
        <v>247</v>
      </c>
      <c r="X13" s="827">
        <f t="shared" si="0"/>
        <v>0</v>
      </c>
      <c r="Y13" s="827">
        <f t="shared" si="0"/>
        <v>268.5</v>
      </c>
      <c r="Z13" s="827">
        <f t="shared" si="0"/>
        <v>0</v>
      </c>
      <c r="AA13" s="827">
        <f t="shared" si="0"/>
        <v>0</v>
      </c>
      <c r="AB13" s="827">
        <f t="shared" si="0"/>
        <v>0</v>
      </c>
      <c r="AC13" s="827">
        <f t="shared" si="0"/>
        <v>0</v>
      </c>
      <c r="AD13" s="827">
        <f t="shared" si="0"/>
        <v>0</v>
      </c>
      <c r="AE13" s="827">
        <f t="shared" si="0"/>
        <v>127</v>
      </c>
      <c r="AF13" s="827">
        <f t="shared" si="0"/>
        <v>0</v>
      </c>
      <c r="AG13" s="827">
        <f t="shared" si="0"/>
        <v>127</v>
      </c>
      <c r="AH13" s="827">
        <f t="shared" si="0"/>
        <v>0</v>
      </c>
      <c r="AI13" s="827">
        <f t="shared" si="0"/>
        <v>236</v>
      </c>
      <c r="AJ13" s="827"/>
      <c r="AK13" s="827">
        <f aca="true" t="shared" si="1" ref="AK13:BI13">SUM(AK10:AK12)</f>
        <v>0</v>
      </c>
      <c r="AL13" s="827">
        <f t="shared" si="1"/>
        <v>236</v>
      </c>
      <c r="AM13" s="827">
        <f t="shared" si="1"/>
        <v>137.6</v>
      </c>
      <c r="AN13" s="827">
        <f t="shared" si="1"/>
        <v>0</v>
      </c>
      <c r="AO13" s="827">
        <f t="shared" si="1"/>
        <v>137.6</v>
      </c>
      <c r="AP13" s="827">
        <f t="shared" si="1"/>
        <v>45.4</v>
      </c>
      <c r="AQ13" s="827">
        <f t="shared" si="1"/>
        <v>45.4</v>
      </c>
      <c r="AR13" s="827">
        <f t="shared" si="1"/>
        <v>0</v>
      </c>
      <c r="AS13" s="827">
        <f t="shared" si="1"/>
        <v>72</v>
      </c>
      <c r="AT13" s="827">
        <f t="shared" si="1"/>
        <v>4.1</v>
      </c>
      <c r="AU13" s="827">
        <f t="shared" si="1"/>
        <v>0</v>
      </c>
      <c r="AV13" s="827">
        <f t="shared" si="1"/>
        <v>76.1</v>
      </c>
      <c r="AW13" s="827">
        <f t="shared" si="1"/>
        <v>0</v>
      </c>
      <c r="AX13" s="827">
        <f t="shared" si="1"/>
        <v>0</v>
      </c>
      <c r="AY13" s="827">
        <f t="shared" si="1"/>
        <v>79.3</v>
      </c>
      <c r="AZ13" s="827">
        <f t="shared" si="1"/>
        <v>0</v>
      </c>
      <c r="BA13" s="827">
        <f t="shared" si="1"/>
        <v>0</v>
      </c>
      <c r="BB13" s="827">
        <f t="shared" si="1"/>
        <v>79.3</v>
      </c>
      <c r="BC13" s="827">
        <f t="shared" si="1"/>
        <v>0</v>
      </c>
      <c r="BD13" s="827">
        <f t="shared" si="1"/>
        <v>0</v>
      </c>
      <c r="BE13" s="827">
        <f t="shared" si="1"/>
        <v>78</v>
      </c>
      <c r="BF13" s="827">
        <f t="shared" si="1"/>
        <v>78</v>
      </c>
      <c r="BG13" s="827">
        <f t="shared" si="1"/>
        <v>0</v>
      </c>
      <c r="BH13" s="828">
        <f t="shared" si="1"/>
        <v>0</v>
      </c>
      <c r="BI13" s="829">
        <f t="shared" si="1"/>
        <v>1227.1</v>
      </c>
    </row>
    <row r="14" spans="1:61" ht="15" customHeight="1">
      <c r="A14" s="807" t="s">
        <v>821</v>
      </c>
      <c r="B14" s="823" t="s">
        <v>975</v>
      </c>
      <c r="C14" s="827"/>
      <c r="D14" s="827"/>
      <c r="E14" s="827">
        <v>149</v>
      </c>
      <c r="F14" s="827">
        <v>11</v>
      </c>
      <c r="G14" s="827">
        <v>4</v>
      </c>
      <c r="H14" s="827"/>
      <c r="I14" s="827">
        <f>SUM(C14:H14)</f>
        <v>164</v>
      </c>
      <c r="J14" s="827"/>
      <c r="K14" s="827"/>
      <c r="L14" s="827"/>
      <c r="M14" s="827"/>
      <c r="N14" s="827">
        <v>9.6</v>
      </c>
      <c r="O14" s="827">
        <f>SUM(J14:N14)</f>
        <v>9.6</v>
      </c>
      <c r="P14" s="827"/>
      <c r="Q14" s="827">
        <v>7.7</v>
      </c>
      <c r="R14" s="827"/>
      <c r="S14" s="827"/>
      <c r="T14" s="827"/>
      <c r="U14" s="827"/>
      <c r="V14" s="827"/>
      <c r="W14" s="827">
        <v>171</v>
      </c>
      <c r="X14" s="827"/>
      <c r="Y14" s="827">
        <f>SUM(P14:X14)</f>
        <v>178.7</v>
      </c>
      <c r="Z14" s="827"/>
      <c r="AA14" s="827"/>
      <c r="AB14" s="827"/>
      <c r="AC14" s="827"/>
      <c r="AD14" s="827"/>
      <c r="AE14" s="827">
        <v>45</v>
      </c>
      <c r="AF14" s="827">
        <v>12</v>
      </c>
      <c r="AG14" s="824">
        <f>SUM(Z14:AF14)</f>
        <v>57</v>
      </c>
      <c r="AH14" s="824"/>
      <c r="AI14" s="827">
        <v>177</v>
      </c>
      <c r="AJ14" s="827"/>
      <c r="AK14" s="827"/>
      <c r="AL14" s="827">
        <f>SUM(AH14:AK14)</f>
        <v>177</v>
      </c>
      <c r="AM14" s="827">
        <v>110</v>
      </c>
      <c r="AN14" s="827"/>
      <c r="AO14" s="827">
        <f>SUM(AM14:AN14)</f>
        <v>110</v>
      </c>
      <c r="AP14" s="827">
        <v>24</v>
      </c>
      <c r="AQ14" s="824">
        <f>AP14</f>
        <v>24</v>
      </c>
      <c r="AR14" s="827"/>
      <c r="AS14" s="827">
        <v>10</v>
      </c>
      <c r="AT14" s="827">
        <v>1.1</v>
      </c>
      <c r="AU14" s="827"/>
      <c r="AV14" s="827">
        <f>SUM(AR14:AU14)</f>
        <v>11.1</v>
      </c>
      <c r="AW14" s="827"/>
      <c r="AX14" s="827"/>
      <c r="AY14" s="827">
        <v>13</v>
      </c>
      <c r="AZ14" s="827"/>
      <c r="BA14" s="827"/>
      <c r="BB14" s="827">
        <f>SUM(AW14:BA14)</f>
        <v>13</v>
      </c>
      <c r="BC14" s="827">
        <v>43</v>
      </c>
      <c r="BD14" s="827">
        <f>SUM(BC14:BC14)</f>
        <v>43</v>
      </c>
      <c r="BE14" s="827">
        <v>51</v>
      </c>
      <c r="BF14" s="827">
        <f>SUM(BE14:BE14)</f>
        <v>51</v>
      </c>
      <c r="BG14" s="827">
        <v>268</v>
      </c>
      <c r="BH14" s="828">
        <f>SUM(BG14:BG14)</f>
        <v>268</v>
      </c>
      <c r="BI14" s="829">
        <f>SUM(I:I+O:O+Y:Y+AG:AG+AL:AL+AO:AO+AQ:AQ+AV:AV+BB:BB+BD:BD+BF:BF+BH:BH)</f>
        <v>1106.4</v>
      </c>
    </row>
    <row r="15" spans="1:61" ht="15" customHeight="1">
      <c r="A15" s="830"/>
      <c r="B15" s="823" t="s">
        <v>977</v>
      </c>
      <c r="C15" s="827"/>
      <c r="D15" s="827"/>
      <c r="E15" s="827"/>
      <c r="F15" s="827">
        <v>37</v>
      </c>
      <c r="G15" s="827"/>
      <c r="H15" s="827">
        <v>3.3</v>
      </c>
      <c r="I15" s="827">
        <f>SUM(C15:H15)</f>
        <v>40.3</v>
      </c>
      <c r="J15" s="827"/>
      <c r="K15" s="827"/>
      <c r="L15" s="827"/>
      <c r="M15" s="827"/>
      <c r="N15" s="827"/>
      <c r="O15" s="827">
        <f>SUM(J15:N15)</f>
        <v>0</v>
      </c>
      <c r="P15" s="827"/>
      <c r="Q15" s="827"/>
      <c r="R15" s="827"/>
      <c r="S15" s="827"/>
      <c r="T15" s="827"/>
      <c r="U15" s="827"/>
      <c r="V15" s="827"/>
      <c r="W15" s="827">
        <v>214</v>
      </c>
      <c r="X15" s="827"/>
      <c r="Y15" s="827">
        <f>SUM(P15:X15)</f>
        <v>214</v>
      </c>
      <c r="Z15" s="827"/>
      <c r="AA15" s="827"/>
      <c r="AB15" s="827"/>
      <c r="AC15" s="827"/>
      <c r="AD15" s="827"/>
      <c r="AE15" s="827">
        <v>30</v>
      </c>
      <c r="AF15" s="827"/>
      <c r="AG15" s="824">
        <f>SUM(Z15:AF15)</f>
        <v>30</v>
      </c>
      <c r="AH15" s="824"/>
      <c r="AI15" s="827">
        <v>71</v>
      </c>
      <c r="AJ15" s="827"/>
      <c r="AK15" s="827"/>
      <c r="AL15" s="827">
        <f>SUM(AH15:AK15)</f>
        <v>71</v>
      </c>
      <c r="AM15" s="827">
        <v>62</v>
      </c>
      <c r="AN15" s="827"/>
      <c r="AO15" s="827">
        <f>SUM(AM15:AN15)</f>
        <v>62</v>
      </c>
      <c r="AP15" s="827">
        <v>0</v>
      </c>
      <c r="AQ15" s="824">
        <f>AP15</f>
        <v>0</v>
      </c>
      <c r="AR15" s="827"/>
      <c r="AS15" s="827">
        <v>13</v>
      </c>
      <c r="AT15" s="827"/>
      <c r="AU15" s="827"/>
      <c r="AV15" s="827">
        <f>SUM(AR15:AU15)</f>
        <v>13</v>
      </c>
      <c r="AW15" s="827"/>
      <c r="AX15" s="827"/>
      <c r="AY15" s="827"/>
      <c r="AZ15" s="827"/>
      <c r="BA15" s="827"/>
      <c r="BB15" s="827">
        <f>SUM(AW15:BA15)</f>
        <v>0</v>
      </c>
      <c r="BC15" s="827">
        <v>4.2</v>
      </c>
      <c r="BD15" s="827">
        <f>SUM(BC15:BC15)</f>
        <v>4.2</v>
      </c>
      <c r="BE15" s="827">
        <v>49</v>
      </c>
      <c r="BF15" s="827">
        <f>SUM(BE15:BE15)</f>
        <v>49</v>
      </c>
      <c r="BG15" s="827">
        <v>53</v>
      </c>
      <c r="BH15" s="828">
        <f>SUM(BG15:BG15)</f>
        <v>53</v>
      </c>
      <c r="BI15" s="829">
        <f>SUM(I:I+O:O+Y:Y+AG:AG+AL:AL+AO:AO+AQ:AQ+AV:AV+BB:BB+BD:BD+BF:BF+BH:BH)</f>
        <v>536.5</v>
      </c>
    </row>
    <row r="16" spans="1:61" ht="15" customHeight="1">
      <c r="A16" s="817"/>
      <c r="B16" s="823" t="s">
        <v>828</v>
      </c>
      <c r="C16" s="827">
        <f aca="true" t="shared" si="2" ref="C16:AI16">SUM(C14:C15)</f>
        <v>0</v>
      </c>
      <c r="D16" s="827">
        <f t="shared" si="2"/>
        <v>0</v>
      </c>
      <c r="E16" s="827">
        <f t="shared" si="2"/>
        <v>149</v>
      </c>
      <c r="F16" s="827">
        <f t="shared" si="2"/>
        <v>48</v>
      </c>
      <c r="G16" s="827">
        <f t="shared" si="2"/>
        <v>4</v>
      </c>
      <c r="H16" s="827">
        <f t="shared" si="2"/>
        <v>3.3</v>
      </c>
      <c r="I16" s="827">
        <f t="shared" si="2"/>
        <v>204.3</v>
      </c>
      <c r="J16" s="827">
        <f t="shared" si="2"/>
        <v>0</v>
      </c>
      <c r="K16" s="827">
        <f t="shared" si="2"/>
        <v>0</v>
      </c>
      <c r="L16" s="827">
        <f t="shared" si="2"/>
        <v>0</v>
      </c>
      <c r="M16" s="827">
        <f t="shared" si="2"/>
        <v>0</v>
      </c>
      <c r="N16" s="827">
        <f t="shared" si="2"/>
        <v>9.6</v>
      </c>
      <c r="O16" s="827">
        <f t="shared" si="2"/>
        <v>9.6</v>
      </c>
      <c r="P16" s="827">
        <f t="shared" si="2"/>
        <v>0</v>
      </c>
      <c r="Q16" s="827">
        <f t="shared" si="2"/>
        <v>7.7</v>
      </c>
      <c r="R16" s="827">
        <f t="shared" si="2"/>
        <v>0</v>
      </c>
      <c r="S16" s="827">
        <f t="shared" si="2"/>
        <v>0</v>
      </c>
      <c r="T16" s="827">
        <f t="shared" si="2"/>
        <v>0</v>
      </c>
      <c r="U16" s="827">
        <f t="shared" si="2"/>
        <v>0</v>
      </c>
      <c r="V16" s="827">
        <f t="shared" si="2"/>
        <v>0</v>
      </c>
      <c r="W16" s="827">
        <f t="shared" si="2"/>
        <v>385</v>
      </c>
      <c r="X16" s="827">
        <f t="shared" si="2"/>
        <v>0</v>
      </c>
      <c r="Y16" s="827">
        <f t="shared" si="2"/>
        <v>392.7</v>
      </c>
      <c r="Z16" s="827">
        <f t="shared" si="2"/>
        <v>0</v>
      </c>
      <c r="AA16" s="827">
        <f t="shared" si="2"/>
        <v>0</v>
      </c>
      <c r="AB16" s="827">
        <f t="shared" si="2"/>
        <v>0</v>
      </c>
      <c r="AC16" s="827">
        <f t="shared" si="2"/>
        <v>0</v>
      </c>
      <c r="AD16" s="827">
        <f t="shared" si="2"/>
        <v>0</v>
      </c>
      <c r="AE16" s="827">
        <f t="shared" si="2"/>
        <v>75</v>
      </c>
      <c r="AF16" s="827">
        <f t="shared" si="2"/>
        <v>12</v>
      </c>
      <c r="AG16" s="827">
        <f t="shared" si="2"/>
        <v>87</v>
      </c>
      <c r="AH16" s="827">
        <f t="shared" si="2"/>
        <v>0</v>
      </c>
      <c r="AI16" s="827">
        <f t="shared" si="2"/>
        <v>248</v>
      </c>
      <c r="AJ16" s="827"/>
      <c r="AK16" s="827">
        <f aca="true" t="shared" si="3" ref="AK16:BI16">SUM(AK14:AK15)</f>
        <v>0</v>
      </c>
      <c r="AL16" s="827">
        <f t="shared" si="3"/>
        <v>248</v>
      </c>
      <c r="AM16" s="827">
        <f t="shared" si="3"/>
        <v>172</v>
      </c>
      <c r="AN16" s="827">
        <f t="shared" si="3"/>
        <v>0</v>
      </c>
      <c r="AO16" s="827">
        <f t="shared" si="3"/>
        <v>172</v>
      </c>
      <c r="AP16" s="827">
        <f t="shared" si="3"/>
        <v>24</v>
      </c>
      <c r="AQ16" s="827">
        <f t="shared" si="3"/>
        <v>24</v>
      </c>
      <c r="AR16" s="827">
        <f t="shared" si="3"/>
        <v>0</v>
      </c>
      <c r="AS16" s="827">
        <f t="shared" si="3"/>
        <v>23</v>
      </c>
      <c r="AT16" s="827">
        <f t="shared" si="3"/>
        <v>1.1</v>
      </c>
      <c r="AU16" s="827">
        <f t="shared" si="3"/>
        <v>0</v>
      </c>
      <c r="AV16" s="827">
        <f t="shared" si="3"/>
        <v>24.1</v>
      </c>
      <c r="AW16" s="827">
        <f t="shared" si="3"/>
        <v>0</v>
      </c>
      <c r="AX16" s="827">
        <f t="shared" si="3"/>
        <v>0</v>
      </c>
      <c r="AY16" s="827">
        <f t="shared" si="3"/>
        <v>13</v>
      </c>
      <c r="AZ16" s="827">
        <f t="shared" si="3"/>
        <v>0</v>
      </c>
      <c r="BA16" s="827">
        <f t="shared" si="3"/>
        <v>0</v>
      </c>
      <c r="BB16" s="827">
        <f t="shared" si="3"/>
        <v>13</v>
      </c>
      <c r="BC16" s="827">
        <f t="shared" si="3"/>
        <v>47.2</v>
      </c>
      <c r="BD16" s="827">
        <f t="shared" si="3"/>
        <v>47.2</v>
      </c>
      <c r="BE16" s="827">
        <f t="shared" si="3"/>
        <v>100</v>
      </c>
      <c r="BF16" s="827">
        <f t="shared" si="3"/>
        <v>100</v>
      </c>
      <c r="BG16" s="827">
        <f t="shared" si="3"/>
        <v>321</v>
      </c>
      <c r="BH16" s="828">
        <f t="shared" si="3"/>
        <v>321</v>
      </c>
      <c r="BI16" s="829">
        <f t="shared" si="3"/>
        <v>1642.9</v>
      </c>
    </row>
    <row r="17" spans="1:61" ht="15" customHeight="1">
      <c r="A17" s="807" t="s">
        <v>822</v>
      </c>
      <c r="B17" s="823" t="s">
        <v>979</v>
      </c>
      <c r="C17" s="827">
        <v>21</v>
      </c>
      <c r="D17" s="827">
        <v>67</v>
      </c>
      <c r="E17" s="827">
        <v>4.3</v>
      </c>
      <c r="F17" s="827">
        <v>320</v>
      </c>
      <c r="G17" s="827"/>
      <c r="H17" s="827"/>
      <c r="I17" s="827">
        <f>SUM(C17:H17)</f>
        <v>412.3</v>
      </c>
      <c r="J17" s="827"/>
      <c r="K17" s="827"/>
      <c r="L17" s="827">
        <v>8.3</v>
      </c>
      <c r="M17" s="827"/>
      <c r="N17" s="827"/>
      <c r="O17" s="827">
        <f>SUM(J17:N17)</f>
        <v>8.3</v>
      </c>
      <c r="P17" s="827"/>
      <c r="Q17" s="827"/>
      <c r="R17" s="827"/>
      <c r="S17" s="827"/>
      <c r="T17" s="827">
        <v>3.6</v>
      </c>
      <c r="U17" s="827">
        <v>10</v>
      </c>
      <c r="V17" s="827"/>
      <c r="W17" s="827">
        <v>94</v>
      </c>
      <c r="X17" s="827">
        <v>58</v>
      </c>
      <c r="Y17" s="827">
        <f>SUM(P17:X17)</f>
        <v>165.6</v>
      </c>
      <c r="Z17" s="827"/>
      <c r="AA17" s="827"/>
      <c r="AB17" s="827"/>
      <c r="AC17" s="827"/>
      <c r="AD17" s="827"/>
      <c r="AE17" s="827">
        <v>57</v>
      </c>
      <c r="AF17" s="827">
        <v>110</v>
      </c>
      <c r="AG17" s="824">
        <f>SUM(Z17:AF17)</f>
        <v>167</v>
      </c>
      <c r="AH17" s="824"/>
      <c r="AI17" s="827">
        <v>135</v>
      </c>
      <c r="AJ17" s="827"/>
      <c r="AK17" s="827"/>
      <c r="AL17" s="827">
        <f>SUM(AH17:AK17)</f>
        <v>135</v>
      </c>
      <c r="AM17" s="827">
        <v>114</v>
      </c>
      <c r="AN17" s="827"/>
      <c r="AO17" s="827">
        <f>SUM(AM17:AN17)</f>
        <v>114</v>
      </c>
      <c r="AP17" s="827">
        <v>41</v>
      </c>
      <c r="AQ17" s="824">
        <f>AP17</f>
        <v>41</v>
      </c>
      <c r="AR17" s="827"/>
      <c r="AS17" s="827">
        <v>114</v>
      </c>
      <c r="AT17" s="827"/>
      <c r="AU17" s="827"/>
      <c r="AV17" s="827">
        <f>SUM(AR17:AU17)</f>
        <v>114</v>
      </c>
      <c r="AW17" s="827"/>
      <c r="AX17" s="827"/>
      <c r="AY17" s="827">
        <v>34</v>
      </c>
      <c r="AZ17" s="827"/>
      <c r="BA17" s="827"/>
      <c r="BB17" s="827">
        <f>SUM(AW17:BA17)</f>
        <v>34</v>
      </c>
      <c r="BC17" s="827">
        <v>62</v>
      </c>
      <c r="BD17" s="827">
        <f>SUM(BC17:BC17)</f>
        <v>62</v>
      </c>
      <c r="BE17" s="827">
        <v>95</v>
      </c>
      <c r="BF17" s="827">
        <f>SUM(BE17:BE17)</f>
        <v>95</v>
      </c>
      <c r="BG17" s="827">
        <v>19</v>
      </c>
      <c r="BH17" s="828">
        <f>SUM(BG17:BG17)</f>
        <v>19</v>
      </c>
      <c r="BI17" s="829">
        <f>SUM(I:I+O:O+Y:Y+AG:AG+AL:AL+AO:AO+AQ:AQ+AV:AV+BB:BB+BD:BD+BF:BF+BH:BH)</f>
        <v>1367.2</v>
      </c>
    </row>
    <row r="18" spans="1:61" ht="15" customHeight="1">
      <c r="A18" s="830"/>
      <c r="B18" s="823" t="s">
        <v>981</v>
      </c>
      <c r="C18" s="827"/>
      <c r="D18" s="827">
        <v>132</v>
      </c>
      <c r="E18" s="827"/>
      <c r="F18" s="827">
        <v>292</v>
      </c>
      <c r="G18" s="827">
        <v>12</v>
      </c>
      <c r="H18" s="827"/>
      <c r="I18" s="827">
        <f>SUM(C18:H18)</f>
        <v>436</v>
      </c>
      <c r="J18" s="827"/>
      <c r="K18" s="827"/>
      <c r="L18" s="827"/>
      <c r="M18" s="827"/>
      <c r="N18" s="827"/>
      <c r="O18" s="827">
        <f>SUM(J18:N18)</f>
        <v>0</v>
      </c>
      <c r="P18" s="827"/>
      <c r="Q18" s="827">
        <v>15</v>
      </c>
      <c r="R18" s="827"/>
      <c r="S18" s="827"/>
      <c r="T18" s="827">
        <v>16</v>
      </c>
      <c r="U18" s="827"/>
      <c r="V18" s="827"/>
      <c r="W18" s="827">
        <v>77</v>
      </c>
      <c r="X18" s="827">
        <v>26</v>
      </c>
      <c r="Y18" s="827">
        <f>SUM(P18:X18)</f>
        <v>134</v>
      </c>
      <c r="Z18" s="827"/>
      <c r="AA18" s="827"/>
      <c r="AB18" s="827"/>
      <c r="AC18" s="827"/>
      <c r="AD18" s="827"/>
      <c r="AE18" s="827">
        <v>372</v>
      </c>
      <c r="AF18" s="827">
        <v>316</v>
      </c>
      <c r="AG18" s="824">
        <f>SUM(Z18:AF18)</f>
        <v>688</v>
      </c>
      <c r="AH18" s="824"/>
      <c r="AI18" s="827">
        <v>563</v>
      </c>
      <c r="AJ18" s="827"/>
      <c r="AK18" s="827"/>
      <c r="AL18" s="827">
        <f>SUM(AH18:AK18)</f>
        <v>563</v>
      </c>
      <c r="AM18" s="827">
        <v>255</v>
      </c>
      <c r="AN18" s="827"/>
      <c r="AO18" s="827">
        <f>SUM(AM18:AN18)</f>
        <v>255</v>
      </c>
      <c r="AP18" s="827">
        <v>83</v>
      </c>
      <c r="AQ18" s="824">
        <f>AP18</f>
        <v>83</v>
      </c>
      <c r="AR18" s="827"/>
      <c r="AS18" s="827">
        <v>96</v>
      </c>
      <c r="AT18" s="827">
        <v>74</v>
      </c>
      <c r="AU18" s="827"/>
      <c r="AV18" s="827">
        <f>SUM(AR18:AU18)</f>
        <v>170</v>
      </c>
      <c r="AW18" s="827"/>
      <c r="AX18" s="827"/>
      <c r="AY18" s="827">
        <v>79</v>
      </c>
      <c r="AZ18" s="827">
        <v>33</v>
      </c>
      <c r="BA18" s="827"/>
      <c r="BB18" s="827">
        <f>SUM(AW18:BA18)</f>
        <v>112</v>
      </c>
      <c r="BC18" s="827">
        <v>316</v>
      </c>
      <c r="BD18" s="827">
        <f>SUM(BC18:BC18)</f>
        <v>316</v>
      </c>
      <c r="BE18" s="827">
        <v>246</v>
      </c>
      <c r="BF18" s="827">
        <f>SUM(BE18:BE18)</f>
        <v>246</v>
      </c>
      <c r="BG18" s="827">
        <v>155</v>
      </c>
      <c r="BH18" s="828">
        <f>SUM(BG18:BG18)</f>
        <v>155</v>
      </c>
      <c r="BI18" s="829">
        <f>SUM(I:I+O:O+Y:Y+AG:AG+AL:AL+AO:AO+AQ:AQ+AV:AV+BB:BB+BD:BD+BF:BF+BH:BH)</f>
        <v>3158</v>
      </c>
    </row>
    <row r="19" spans="1:61" ht="15" customHeight="1">
      <c r="A19" s="830"/>
      <c r="B19" s="823" t="s">
        <v>982</v>
      </c>
      <c r="C19" s="827"/>
      <c r="D19" s="827"/>
      <c r="E19" s="827"/>
      <c r="F19" s="827">
        <v>115</v>
      </c>
      <c r="G19" s="827"/>
      <c r="H19" s="827"/>
      <c r="I19" s="827">
        <f>SUM(C19:H19)</f>
        <v>115</v>
      </c>
      <c r="J19" s="827"/>
      <c r="K19" s="827"/>
      <c r="L19" s="827"/>
      <c r="M19" s="827"/>
      <c r="N19" s="827"/>
      <c r="O19" s="827">
        <f>SUM(J19:N19)</f>
        <v>0</v>
      </c>
      <c r="P19" s="827"/>
      <c r="Q19" s="827"/>
      <c r="R19" s="827"/>
      <c r="S19" s="827"/>
      <c r="T19" s="827">
        <v>8.9</v>
      </c>
      <c r="U19" s="827"/>
      <c r="V19" s="827"/>
      <c r="W19" s="827"/>
      <c r="X19" s="827">
        <v>40</v>
      </c>
      <c r="Y19" s="827">
        <f>SUM(P19:X19)</f>
        <v>48.9</v>
      </c>
      <c r="Z19" s="827"/>
      <c r="AA19" s="827"/>
      <c r="AB19" s="827"/>
      <c r="AC19" s="827"/>
      <c r="AD19" s="827"/>
      <c r="AE19" s="827"/>
      <c r="AF19" s="827">
        <v>13</v>
      </c>
      <c r="AG19" s="824">
        <f>SUM(Z19:AF19)</f>
        <v>13</v>
      </c>
      <c r="AH19" s="824"/>
      <c r="AI19" s="827">
        <v>185</v>
      </c>
      <c r="AJ19" s="827"/>
      <c r="AK19" s="827"/>
      <c r="AL19" s="827">
        <f>SUM(AH19:AK19)</f>
        <v>185</v>
      </c>
      <c r="AM19" s="827">
        <v>61</v>
      </c>
      <c r="AN19" s="827"/>
      <c r="AO19" s="827">
        <f>SUM(AM19:AN19)</f>
        <v>61</v>
      </c>
      <c r="AP19" s="827">
        <v>26</v>
      </c>
      <c r="AQ19" s="824">
        <f>AP19</f>
        <v>26</v>
      </c>
      <c r="AR19" s="827"/>
      <c r="AS19" s="827">
        <v>34</v>
      </c>
      <c r="AT19" s="827">
        <v>3.3</v>
      </c>
      <c r="AU19" s="827"/>
      <c r="AV19" s="827">
        <f>SUM(AR19:AU19)</f>
        <v>37.3</v>
      </c>
      <c r="AW19" s="827"/>
      <c r="AX19" s="827"/>
      <c r="AY19" s="827"/>
      <c r="AZ19" s="827"/>
      <c r="BA19" s="827"/>
      <c r="BB19" s="827">
        <f>SUM(AW19:BA19)</f>
        <v>0</v>
      </c>
      <c r="BC19" s="827">
        <v>121</v>
      </c>
      <c r="BD19" s="827">
        <f>SUM(BC19:BC19)</f>
        <v>121</v>
      </c>
      <c r="BE19" s="827">
        <v>104</v>
      </c>
      <c r="BF19" s="827">
        <f>SUM(BE19:BE19)</f>
        <v>104</v>
      </c>
      <c r="BG19" s="827">
        <v>47</v>
      </c>
      <c r="BH19" s="828">
        <f>SUM(BG19:BG19)</f>
        <v>47</v>
      </c>
      <c r="BI19" s="829">
        <f>SUM(I:I+O:O+Y:Y+AG:AG+AL:AL+AO:AO+AQ:AQ+AV:AV+BB:BB+BD:BD+BF:BF+BH:BH)</f>
        <v>758.2</v>
      </c>
    </row>
    <row r="20" spans="1:61" ht="15" customHeight="1">
      <c r="A20" s="830"/>
      <c r="B20" s="823" t="s">
        <v>983</v>
      </c>
      <c r="C20" s="827"/>
      <c r="D20" s="827"/>
      <c r="E20" s="827"/>
      <c r="F20" s="827"/>
      <c r="G20" s="827"/>
      <c r="H20" s="827"/>
      <c r="I20" s="827">
        <f>SUM(C20:H20)</f>
        <v>0</v>
      </c>
      <c r="J20" s="827"/>
      <c r="K20" s="827"/>
      <c r="L20" s="827"/>
      <c r="M20" s="827"/>
      <c r="N20" s="827">
        <v>23</v>
      </c>
      <c r="O20" s="827">
        <f>SUM(J20:N20)</f>
        <v>23</v>
      </c>
      <c r="P20" s="827"/>
      <c r="Q20" s="827"/>
      <c r="R20" s="827"/>
      <c r="S20" s="827"/>
      <c r="T20" s="827"/>
      <c r="U20" s="827"/>
      <c r="V20" s="827"/>
      <c r="W20" s="827">
        <v>153</v>
      </c>
      <c r="X20" s="827"/>
      <c r="Y20" s="827">
        <f>SUM(P20:X20)</f>
        <v>153</v>
      </c>
      <c r="Z20" s="827"/>
      <c r="AA20" s="827"/>
      <c r="AB20" s="827"/>
      <c r="AC20" s="827"/>
      <c r="AD20" s="827"/>
      <c r="AE20" s="827">
        <v>17</v>
      </c>
      <c r="AF20" s="827"/>
      <c r="AG20" s="824">
        <f>SUM(Z20:AF20)</f>
        <v>17</v>
      </c>
      <c r="AH20" s="824"/>
      <c r="AI20" s="827">
        <v>160</v>
      </c>
      <c r="AJ20" s="827"/>
      <c r="AK20" s="827"/>
      <c r="AL20" s="827">
        <f>SUM(AH20:AK20)</f>
        <v>160</v>
      </c>
      <c r="AM20" s="827">
        <v>39</v>
      </c>
      <c r="AN20" s="827"/>
      <c r="AO20" s="827">
        <f>SUM(AM20:AN20)</f>
        <v>39</v>
      </c>
      <c r="AP20" s="827">
        <v>18</v>
      </c>
      <c r="AQ20" s="824">
        <f>AP20</f>
        <v>18</v>
      </c>
      <c r="AR20" s="827"/>
      <c r="AS20" s="827">
        <v>8.2</v>
      </c>
      <c r="AT20" s="827"/>
      <c r="AU20" s="827"/>
      <c r="AV20" s="827">
        <f>SUM(AR20:AU20)</f>
        <v>8.2</v>
      </c>
      <c r="AW20" s="827"/>
      <c r="AX20" s="827">
        <v>17</v>
      </c>
      <c r="AY20" s="827"/>
      <c r="AZ20" s="827"/>
      <c r="BA20" s="827"/>
      <c r="BB20" s="827">
        <f>SUM(AW20:BA20)</f>
        <v>17</v>
      </c>
      <c r="BC20" s="827">
        <v>12</v>
      </c>
      <c r="BD20" s="827">
        <f>SUM(BC20:BC20)</f>
        <v>12</v>
      </c>
      <c r="BE20" s="827">
        <v>87</v>
      </c>
      <c r="BF20" s="827">
        <f>SUM(BE20:BE20)</f>
        <v>87</v>
      </c>
      <c r="BG20" s="827"/>
      <c r="BH20" s="828">
        <f>SUM(BG20:BG20)</f>
        <v>0</v>
      </c>
      <c r="BI20" s="829">
        <f>SUM(I:I+O:O+Y:Y+AG:AG+AL:AL+AO:AO+AQ:AQ+AV:AV+BB:BB+BD:BD+BF:BF+BH:BH)</f>
        <v>534.2</v>
      </c>
    </row>
    <row r="21" spans="1:61" ht="15" customHeight="1">
      <c r="A21" s="817"/>
      <c r="B21" s="823" t="s">
        <v>843</v>
      </c>
      <c r="C21" s="827">
        <f aca="true" t="shared" si="4" ref="C21:AI21">SUM(C17:C20)</f>
        <v>21</v>
      </c>
      <c r="D21" s="827">
        <f t="shared" si="4"/>
        <v>199</v>
      </c>
      <c r="E21" s="827">
        <f t="shared" si="4"/>
        <v>4.3</v>
      </c>
      <c r="F21" s="827">
        <f t="shared" si="4"/>
        <v>727</v>
      </c>
      <c r="G21" s="827">
        <f t="shared" si="4"/>
        <v>12</v>
      </c>
      <c r="H21" s="827">
        <f t="shared" si="4"/>
        <v>0</v>
      </c>
      <c r="I21" s="827">
        <f t="shared" si="4"/>
        <v>963.3</v>
      </c>
      <c r="J21" s="827">
        <f t="shared" si="4"/>
        <v>0</v>
      </c>
      <c r="K21" s="827">
        <f t="shared" si="4"/>
        <v>0</v>
      </c>
      <c r="L21" s="827">
        <f t="shared" si="4"/>
        <v>8.3</v>
      </c>
      <c r="M21" s="827">
        <f t="shared" si="4"/>
        <v>0</v>
      </c>
      <c r="N21" s="827">
        <f t="shared" si="4"/>
        <v>23</v>
      </c>
      <c r="O21" s="827">
        <f t="shared" si="4"/>
        <v>31.3</v>
      </c>
      <c r="P21" s="827">
        <f t="shared" si="4"/>
        <v>0</v>
      </c>
      <c r="Q21" s="827">
        <f t="shared" si="4"/>
        <v>15</v>
      </c>
      <c r="R21" s="827">
        <f t="shared" si="4"/>
        <v>0</v>
      </c>
      <c r="S21" s="827">
        <f t="shared" si="4"/>
        <v>0</v>
      </c>
      <c r="T21" s="827">
        <f t="shared" si="4"/>
        <v>28.5</v>
      </c>
      <c r="U21" s="827">
        <f t="shared" si="4"/>
        <v>10</v>
      </c>
      <c r="V21" s="827">
        <f t="shared" si="4"/>
        <v>0</v>
      </c>
      <c r="W21" s="827">
        <f t="shared" si="4"/>
        <v>324</v>
      </c>
      <c r="X21" s="827">
        <f t="shared" si="4"/>
        <v>124</v>
      </c>
      <c r="Y21" s="827">
        <f t="shared" si="4"/>
        <v>501.5</v>
      </c>
      <c r="Z21" s="827">
        <f t="shared" si="4"/>
        <v>0</v>
      </c>
      <c r="AA21" s="827">
        <f t="shared" si="4"/>
        <v>0</v>
      </c>
      <c r="AB21" s="827">
        <f t="shared" si="4"/>
        <v>0</v>
      </c>
      <c r="AC21" s="827">
        <f t="shared" si="4"/>
        <v>0</v>
      </c>
      <c r="AD21" s="827">
        <f t="shared" si="4"/>
        <v>0</v>
      </c>
      <c r="AE21" s="827">
        <f t="shared" si="4"/>
        <v>446</v>
      </c>
      <c r="AF21" s="827">
        <f t="shared" si="4"/>
        <v>439</v>
      </c>
      <c r="AG21" s="827">
        <f t="shared" si="4"/>
        <v>885</v>
      </c>
      <c r="AH21" s="827">
        <f t="shared" si="4"/>
        <v>0</v>
      </c>
      <c r="AI21" s="827">
        <f t="shared" si="4"/>
        <v>1043</v>
      </c>
      <c r="AJ21" s="827"/>
      <c r="AK21" s="827">
        <f aca="true" t="shared" si="5" ref="AK21:BI21">SUM(AK17:AK20)</f>
        <v>0</v>
      </c>
      <c r="AL21" s="827">
        <f t="shared" si="5"/>
        <v>1043</v>
      </c>
      <c r="AM21" s="827">
        <f t="shared" si="5"/>
        <v>469</v>
      </c>
      <c r="AN21" s="827">
        <f t="shared" si="5"/>
        <v>0</v>
      </c>
      <c r="AO21" s="827">
        <f t="shared" si="5"/>
        <v>469</v>
      </c>
      <c r="AP21" s="827">
        <f t="shared" si="5"/>
        <v>168</v>
      </c>
      <c r="AQ21" s="827">
        <f t="shared" si="5"/>
        <v>168</v>
      </c>
      <c r="AR21" s="827">
        <f t="shared" si="5"/>
        <v>0</v>
      </c>
      <c r="AS21" s="827">
        <f t="shared" si="5"/>
        <v>252.2</v>
      </c>
      <c r="AT21" s="827">
        <f t="shared" si="5"/>
        <v>77.3</v>
      </c>
      <c r="AU21" s="827">
        <f t="shared" si="5"/>
        <v>0</v>
      </c>
      <c r="AV21" s="827">
        <f t="shared" si="5"/>
        <v>329.5</v>
      </c>
      <c r="AW21" s="827">
        <f t="shared" si="5"/>
        <v>0</v>
      </c>
      <c r="AX21" s="827">
        <f t="shared" si="5"/>
        <v>17</v>
      </c>
      <c r="AY21" s="827">
        <f t="shared" si="5"/>
        <v>113</v>
      </c>
      <c r="AZ21" s="827">
        <f t="shared" si="5"/>
        <v>33</v>
      </c>
      <c r="BA21" s="827">
        <f t="shared" si="5"/>
        <v>0</v>
      </c>
      <c r="BB21" s="827">
        <f t="shared" si="5"/>
        <v>163</v>
      </c>
      <c r="BC21" s="827">
        <f t="shared" si="5"/>
        <v>511</v>
      </c>
      <c r="BD21" s="827">
        <f t="shared" si="5"/>
        <v>511</v>
      </c>
      <c r="BE21" s="827">
        <f t="shared" si="5"/>
        <v>532</v>
      </c>
      <c r="BF21" s="827">
        <f t="shared" si="5"/>
        <v>532</v>
      </c>
      <c r="BG21" s="827">
        <f t="shared" si="5"/>
        <v>221</v>
      </c>
      <c r="BH21" s="828">
        <f t="shared" si="5"/>
        <v>221</v>
      </c>
      <c r="BI21" s="829">
        <f t="shared" si="5"/>
        <v>5817.599999999999</v>
      </c>
    </row>
    <row r="22" spans="1:61" ht="15" customHeight="1">
      <c r="A22" s="823" t="s">
        <v>984</v>
      </c>
      <c r="B22" s="823" t="s">
        <v>985</v>
      </c>
      <c r="C22" s="827"/>
      <c r="D22" s="827"/>
      <c r="E22" s="827"/>
      <c r="F22" s="827">
        <v>35</v>
      </c>
      <c r="G22" s="827"/>
      <c r="H22" s="827"/>
      <c r="I22" s="827">
        <f>SUM(C22:H22)</f>
        <v>35</v>
      </c>
      <c r="J22" s="827"/>
      <c r="K22" s="827"/>
      <c r="L22" s="827"/>
      <c r="M22" s="827"/>
      <c r="N22" s="827">
        <v>11</v>
      </c>
      <c r="O22" s="827">
        <f>SUM(J22:N22)</f>
        <v>11</v>
      </c>
      <c r="P22" s="827"/>
      <c r="Q22" s="827"/>
      <c r="R22" s="827"/>
      <c r="S22" s="827"/>
      <c r="T22" s="827">
        <v>26</v>
      </c>
      <c r="U22" s="827"/>
      <c r="V22" s="827"/>
      <c r="W22" s="827">
        <v>231</v>
      </c>
      <c r="X22" s="827">
        <v>7.4</v>
      </c>
      <c r="Y22" s="827">
        <f>SUM(P22:X22)</f>
        <v>264.4</v>
      </c>
      <c r="Z22" s="827"/>
      <c r="AA22" s="827"/>
      <c r="AB22" s="827">
        <v>19</v>
      </c>
      <c r="AC22" s="827"/>
      <c r="AD22" s="827"/>
      <c r="AE22" s="827">
        <v>26</v>
      </c>
      <c r="AF22" s="827">
        <v>3.5</v>
      </c>
      <c r="AG22" s="824">
        <f>SUM(Z22:AF22)</f>
        <v>48.5</v>
      </c>
      <c r="AH22" s="824"/>
      <c r="AI22" s="827">
        <v>119</v>
      </c>
      <c r="AJ22" s="827"/>
      <c r="AK22" s="827"/>
      <c r="AL22" s="827">
        <f>SUM(AH22:AK22)</f>
        <v>119</v>
      </c>
      <c r="AM22" s="827">
        <v>47</v>
      </c>
      <c r="AN22" s="827"/>
      <c r="AO22" s="827">
        <f>SUM(AM22:AN22)</f>
        <v>47</v>
      </c>
      <c r="AP22" s="827">
        <v>25</v>
      </c>
      <c r="AQ22" s="824">
        <f>AP22</f>
        <v>25</v>
      </c>
      <c r="AR22" s="827"/>
      <c r="AS22" s="827">
        <v>16</v>
      </c>
      <c r="AT22" s="827">
        <v>3.2</v>
      </c>
      <c r="AU22" s="827"/>
      <c r="AV22" s="827">
        <f>SUM(AR22:AU22)</f>
        <v>19.2</v>
      </c>
      <c r="AW22" s="827"/>
      <c r="AX22" s="827"/>
      <c r="AY22" s="827">
        <v>2.5</v>
      </c>
      <c r="AZ22" s="827"/>
      <c r="BA22" s="827"/>
      <c r="BB22" s="827">
        <f>SUM(AW22:BA22)</f>
        <v>2.5</v>
      </c>
      <c r="BC22" s="827">
        <v>12</v>
      </c>
      <c r="BD22" s="827">
        <f>SUM(BC22:BC22)</f>
        <v>12</v>
      </c>
      <c r="BE22" s="827">
        <v>134</v>
      </c>
      <c r="BF22" s="827">
        <f>SUM(BE22:BE22)</f>
        <v>134</v>
      </c>
      <c r="BG22" s="827">
        <v>294</v>
      </c>
      <c r="BH22" s="828">
        <f>SUM(BG22:BG22)</f>
        <v>294</v>
      </c>
      <c r="BI22" s="829">
        <f>SUM(I:I+O:O+Y:Y+AG:AG+AL:AL+AO:AO+AQ:AQ+AV:AV+BB:BB+BD:BD+BF:BF+BH:BH)</f>
        <v>1011.6</v>
      </c>
    </row>
    <row r="23" spans="1:61" ht="15" customHeight="1">
      <c r="A23" s="808" t="s">
        <v>823</v>
      </c>
      <c r="B23" s="823" t="s">
        <v>988</v>
      </c>
      <c r="C23" s="827"/>
      <c r="D23" s="835">
        <v>359.9</v>
      </c>
      <c r="E23" s="827"/>
      <c r="F23" s="835">
        <v>221.7</v>
      </c>
      <c r="G23" s="835">
        <v>50.4</v>
      </c>
      <c r="H23" s="827"/>
      <c r="I23" s="827">
        <f>SUM(C23:H23)</f>
        <v>631.9999999999999</v>
      </c>
      <c r="J23" s="827"/>
      <c r="K23" s="827"/>
      <c r="L23" s="827">
        <v>7</v>
      </c>
      <c r="M23" s="827"/>
      <c r="N23" s="827"/>
      <c r="O23" s="827">
        <f>SUM(J23:N23)</f>
        <v>7</v>
      </c>
      <c r="P23" s="827"/>
      <c r="Q23" s="827"/>
      <c r="R23" s="827"/>
      <c r="S23" s="827"/>
      <c r="T23" s="827">
        <v>50</v>
      </c>
      <c r="U23" s="827">
        <v>24</v>
      </c>
      <c r="V23" s="827"/>
      <c r="W23" s="827">
        <v>311</v>
      </c>
      <c r="X23" s="827"/>
      <c r="Y23" s="827">
        <f>SUM(P23:X23)</f>
        <v>385</v>
      </c>
      <c r="Z23" s="827"/>
      <c r="AA23" s="827"/>
      <c r="AB23" s="827"/>
      <c r="AC23" s="827"/>
      <c r="AD23" s="827"/>
      <c r="AE23" s="827">
        <v>476</v>
      </c>
      <c r="AF23" s="827">
        <v>17</v>
      </c>
      <c r="AG23" s="824">
        <f>SUM(Z23:AF23)</f>
        <v>493</v>
      </c>
      <c r="AH23" s="824"/>
      <c r="AI23" s="827">
        <v>1525</v>
      </c>
      <c r="AJ23" s="827"/>
      <c r="AK23" s="827"/>
      <c r="AL23" s="827">
        <f>SUM(AH23:AK23)</f>
        <v>1525</v>
      </c>
      <c r="AM23" s="827">
        <v>225</v>
      </c>
      <c r="AN23" s="827"/>
      <c r="AO23" s="827">
        <f>SUM(AM23:AN23)</f>
        <v>225</v>
      </c>
      <c r="AP23" s="827">
        <v>154</v>
      </c>
      <c r="AQ23" s="824">
        <f>AP23</f>
        <v>154</v>
      </c>
      <c r="AR23" s="827"/>
      <c r="AS23" s="827">
        <v>158</v>
      </c>
      <c r="AT23" s="827">
        <v>49</v>
      </c>
      <c r="AU23" s="827"/>
      <c r="AV23" s="827">
        <f>SUM(AR23:AU23)</f>
        <v>207</v>
      </c>
      <c r="AW23" s="827"/>
      <c r="AX23" s="827"/>
      <c r="AY23" s="827">
        <v>106</v>
      </c>
      <c r="AZ23" s="827"/>
      <c r="BA23" s="827"/>
      <c r="BB23" s="827">
        <f>SUM(AW23:BA23)</f>
        <v>106</v>
      </c>
      <c r="BC23" s="827">
        <v>60</v>
      </c>
      <c r="BD23" s="827">
        <f>SUM(BC23:BC23)</f>
        <v>60</v>
      </c>
      <c r="BE23" s="827">
        <v>998</v>
      </c>
      <c r="BF23" s="827">
        <f>SUM(BE23:BE23)</f>
        <v>998</v>
      </c>
      <c r="BG23" s="827">
        <v>732</v>
      </c>
      <c r="BH23" s="828">
        <f>SUM(BG23:BG23)</f>
        <v>732</v>
      </c>
      <c r="BI23" s="829">
        <f>SUM(I:I+O:O+Y:Y+AG:AG+AL:AL+AO:AO+AQ:AQ+AV:AV+BB:BB+BD:BD+BF:BF+BH:BH)</f>
        <v>5524</v>
      </c>
    </row>
    <row r="24" spans="1:61" ht="15" customHeight="1">
      <c r="A24" s="830"/>
      <c r="B24" s="823" t="s">
        <v>990</v>
      </c>
      <c r="C24" s="827">
        <v>260</v>
      </c>
      <c r="D24" s="827">
        <v>255</v>
      </c>
      <c r="E24" s="827"/>
      <c r="F24" s="827">
        <v>318</v>
      </c>
      <c r="G24" s="827"/>
      <c r="H24" s="827">
        <v>15</v>
      </c>
      <c r="I24" s="827">
        <f>SUM(C24:H24)</f>
        <v>848</v>
      </c>
      <c r="J24" s="827"/>
      <c r="K24" s="827"/>
      <c r="L24" s="827"/>
      <c r="M24" s="827">
        <v>4.7</v>
      </c>
      <c r="N24" s="827">
        <v>2.8</v>
      </c>
      <c r="O24" s="827">
        <f>SUM(J24:N24)</f>
        <v>7.5</v>
      </c>
      <c r="P24" s="827">
        <v>2.9</v>
      </c>
      <c r="Q24" s="827">
        <v>7.9</v>
      </c>
      <c r="R24" s="827"/>
      <c r="S24" s="827"/>
      <c r="T24" s="827">
        <v>19</v>
      </c>
      <c r="U24" s="827">
        <v>2</v>
      </c>
      <c r="V24" s="827">
        <v>31</v>
      </c>
      <c r="W24" s="827">
        <v>91</v>
      </c>
      <c r="X24" s="827"/>
      <c r="Y24" s="827">
        <f>SUM(P24:X24)</f>
        <v>153.8</v>
      </c>
      <c r="Z24" s="827"/>
      <c r="AA24" s="827"/>
      <c r="AB24" s="827"/>
      <c r="AC24" s="827"/>
      <c r="AD24" s="827"/>
      <c r="AE24" s="827">
        <v>225</v>
      </c>
      <c r="AF24" s="827"/>
      <c r="AG24" s="824">
        <f>SUM(Z24:AF24)</f>
        <v>225</v>
      </c>
      <c r="AH24" s="824"/>
      <c r="AI24" s="827">
        <v>399</v>
      </c>
      <c r="AJ24" s="827"/>
      <c r="AK24" s="827"/>
      <c r="AL24" s="827">
        <f>SUM(AH24:AK24)</f>
        <v>399</v>
      </c>
      <c r="AM24" s="827">
        <v>229</v>
      </c>
      <c r="AN24" s="827"/>
      <c r="AO24" s="827">
        <f>SUM(AM24:AN24)</f>
        <v>229</v>
      </c>
      <c r="AP24" s="827">
        <v>0.6</v>
      </c>
      <c r="AQ24" s="824">
        <f>AP24</f>
        <v>0.6</v>
      </c>
      <c r="AR24" s="827"/>
      <c r="AS24" s="827">
        <v>85</v>
      </c>
      <c r="AT24" s="827">
        <v>4.8</v>
      </c>
      <c r="AU24" s="827"/>
      <c r="AV24" s="827">
        <f>SUM(AR24:AU24)</f>
        <v>89.8</v>
      </c>
      <c r="AW24" s="827"/>
      <c r="AX24" s="827"/>
      <c r="AY24" s="827">
        <v>49</v>
      </c>
      <c r="AZ24" s="827"/>
      <c r="BA24" s="827"/>
      <c r="BB24" s="827">
        <f>SUM(AW24:BA24)</f>
        <v>49</v>
      </c>
      <c r="BC24" s="827">
        <v>90</v>
      </c>
      <c r="BD24" s="827">
        <f>SUM(BC24:BC24)</f>
        <v>90</v>
      </c>
      <c r="BE24" s="827">
        <v>159</v>
      </c>
      <c r="BF24" s="827">
        <f>SUM(BE24:BE24)</f>
        <v>159</v>
      </c>
      <c r="BG24" s="827">
        <v>54</v>
      </c>
      <c r="BH24" s="828">
        <f>SUM(BG24:BG24)</f>
        <v>54</v>
      </c>
      <c r="BI24" s="829">
        <f>SUM(I:I+O:O+Y:Y+AG:AG+AL:AL+AO:AO+AQ:AQ+AV:AV+BB:BB+BD:BD+BF:BF+BH:BH)</f>
        <v>2304.7</v>
      </c>
    </row>
    <row r="25" spans="1:61" ht="15" customHeight="1">
      <c r="A25" s="817"/>
      <c r="B25" s="823" t="s">
        <v>843</v>
      </c>
      <c r="C25" s="827">
        <f aca="true" t="shared" si="6" ref="C25:AI25">SUM(C23:C24)</f>
        <v>260</v>
      </c>
      <c r="D25" s="827">
        <f t="shared" si="6"/>
        <v>614.9</v>
      </c>
      <c r="E25" s="827">
        <f t="shared" si="6"/>
        <v>0</v>
      </c>
      <c r="F25" s="827">
        <f t="shared" si="6"/>
        <v>539.7</v>
      </c>
      <c r="G25" s="827">
        <f t="shared" si="6"/>
        <v>50.4</v>
      </c>
      <c r="H25" s="827">
        <f t="shared" si="6"/>
        <v>15</v>
      </c>
      <c r="I25" s="827">
        <f t="shared" si="6"/>
        <v>1480</v>
      </c>
      <c r="J25" s="827">
        <f t="shared" si="6"/>
        <v>0</v>
      </c>
      <c r="K25" s="827">
        <f t="shared" si="6"/>
        <v>0</v>
      </c>
      <c r="L25" s="827">
        <f t="shared" si="6"/>
        <v>7</v>
      </c>
      <c r="M25" s="827">
        <f t="shared" si="6"/>
        <v>4.7</v>
      </c>
      <c r="N25" s="827">
        <f t="shared" si="6"/>
        <v>2.8</v>
      </c>
      <c r="O25" s="827">
        <f t="shared" si="6"/>
        <v>14.5</v>
      </c>
      <c r="P25" s="827">
        <f t="shared" si="6"/>
        <v>2.9</v>
      </c>
      <c r="Q25" s="827">
        <f t="shared" si="6"/>
        <v>7.9</v>
      </c>
      <c r="R25" s="827">
        <f t="shared" si="6"/>
        <v>0</v>
      </c>
      <c r="S25" s="827">
        <f t="shared" si="6"/>
        <v>0</v>
      </c>
      <c r="T25" s="827">
        <f t="shared" si="6"/>
        <v>69</v>
      </c>
      <c r="U25" s="827">
        <f t="shared" si="6"/>
        <v>26</v>
      </c>
      <c r="V25" s="827">
        <f t="shared" si="6"/>
        <v>31</v>
      </c>
      <c r="W25" s="827">
        <f t="shared" si="6"/>
        <v>402</v>
      </c>
      <c r="X25" s="827">
        <f t="shared" si="6"/>
        <v>0</v>
      </c>
      <c r="Y25" s="827">
        <f t="shared" si="6"/>
        <v>538.8</v>
      </c>
      <c r="Z25" s="827">
        <f t="shared" si="6"/>
        <v>0</v>
      </c>
      <c r="AA25" s="827">
        <f t="shared" si="6"/>
        <v>0</v>
      </c>
      <c r="AB25" s="827">
        <f t="shared" si="6"/>
        <v>0</v>
      </c>
      <c r="AC25" s="827">
        <f t="shared" si="6"/>
        <v>0</v>
      </c>
      <c r="AD25" s="827">
        <f t="shared" si="6"/>
        <v>0</v>
      </c>
      <c r="AE25" s="827">
        <f t="shared" si="6"/>
        <v>701</v>
      </c>
      <c r="AF25" s="827">
        <f t="shared" si="6"/>
        <v>17</v>
      </c>
      <c r="AG25" s="827">
        <f t="shared" si="6"/>
        <v>718</v>
      </c>
      <c r="AH25" s="827">
        <f t="shared" si="6"/>
        <v>0</v>
      </c>
      <c r="AI25" s="827">
        <f t="shared" si="6"/>
        <v>1924</v>
      </c>
      <c r="AJ25" s="827"/>
      <c r="AK25" s="827">
        <f aca="true" t="shared" si="7" ref="AK25:BI25">SUM(AK23:AK24)</f>
        <v>0</v>
      </c>
      <c r="AL25" s="827">
        <f t="shared" si="7"/>
        <v>1924</v>
      </c>
      <c r="AM25" s="827">
        <f t="shared" si="7"/>
        <v>454</v>
      </c>
      <c r="AN25" s="827">
        <f t="shared" si="7"/>
        <v>0</v>
      </c>
      <c r="AO25" s="827">
        <f t="shared" si="7"/>
        <v>454</v>
      </c>
      <c r="AP25" s="827">
        <f t="shared" si="7"/>
        <v>154.6</v>
      </c>
      <c r="AQ25" s="827">
        <f t="shared" si="7"/>
        <v>154.6</v>
      </c>
      <c r="AR25" s="827">
        <f t="shared" si="7"/>
        <v>0</v>
      </c>
      <c r="AS25" s="827">
        <f t="shared" si="7"/>
        <v>243</v>
      </c>
      <c r="AT25" s="827">
        <f t="shared" si="7"/>
        <v>53.8</v>
      </c>
      <c r="AU25" s="827">
        <f t="shared" si="7"/>
        <v>0</v>
      </c>
      <c r="AV25" s="827">
        <f t="shared" si="7"/>
        <v>296.8</v>
      </c>
      <c r="AW25" s="827">
        <f t="shared" si="7"/>
        <v>0</v>
      </c>
      <c r="AX25" s="827">
        <f t="shared" si="7"/>
        <v>0</v>
      </c>
      <c r="AY25" s="827">
        <f t="shared" si="7"/>
        <v>155</v>
      </c>
      <c r="AZ25" s="827">
        <f t="shared" si="7"/>
        <v>0</v>
      </c>
      <c r="BA25" s="827">
        <f t="shared" si="7"/>
        <v>0</v>
      </c>
      <c r="BB25" s="827">
        <f t="shared" si="7"/>
        <v>155</v>
      </c>
      <c r="BC25" s="827">
        <f t="shared" si="7"/>
        <v>150</v>
      </c>
      <c r="BD25" s="827">
        <f t="shared" si="7"/>
        <v>150</v>
      </c>
      <c r="BE25" s="827">
        <f t="shared" si="7"/>
        <v>1157</v>
      </c>
      <c r="BF25" s="827">
        <f t="shared" si="7"/>
        <v>1157</v>
      </c>
      <c r="BG25" s="827">
        <f t="shared" si="7"/>
        <v>786</v>
      </c>
      <c r="BH25" s="828">
        <f t="shared" si="7"/>
        <v>786</v>
      </c>
      <c r="BI25" s="829">
        <f t="shared" si="7"/>
        <v>7828.7</v>
      </c>
    </row>
    <row r="26" spans="1:61" ht="15" customHeight="1">
      <c r="A26" s="836" t="s">
        <v>991</v>
      </c>
      <c r="B26" s="823" t="s">
        <v>992</v>
      </c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4"/>
      <c r="Q26" s="824"/>
      <c r="R26" s="824"/>
      <c r="S26" s="824"/>
      <c r="T26" s="824"/>
      <c r="U26" s="824"/>
      <c r="V26" s="824"/>
      <c r="W26" s="824"/>
      <c r="X26" s="824"/>
      <c r="Y26" s="824"/>
      <c r="Z26" s="824"/>
      <c r="AA26" s="824"/>
      <c r="AB26" s="824"/>
      <c r="AC26" s="824"/>
      <c r="AD26" s="824"/>
      <c r="AE26" s="824"/>
      <c r="AF26" s="824"/>
      <c r="AG26" s="824"/>
      <c r="AH26" s="824"/>
      <c r="AI26" s="824"/>
      <c r="AJ26" s="824"/>
      <c r="AK26" s="824"/>
      <c r="AL26" s="824"/>
      <c r="AM26" s="824"/>
      <c r="AN26" s="824"/>
      <c r="AO26" s="824"/>
      <c r="AP26" s="824"/>
      <c r="AQ26" s="824"/>
      <c r="AR26" s="824"/>
      <c r="AS26" s="824"/>
      <c r="AT26" s="824"/>
      <c r="AU26" s="824"/>
      <c r="AV26" s="824"/>
      <c r="AW26" s="824"/>
      <c r="AX26" s="824"/>
      <c r="AY26" s="824"/>
      <c r="AZ26" s="824"/>
      <c r="BA26" s="824"/>
      <c r="BB26" s="824"/>
      <c r="BC26" s="824"/>
      <c r="BD26" s="824"/>
      <c r="BE26" s="824"/>
      <c r="BF26" s="824"/>
      <c r="BG26" s="824"/>
      <c r="BH26" s="825"/>
      <c r="BI26" s="826"/>
    </row>
    <row r="27" spans="1:61" ht="15" customHeight="1">
      <c r="A27" s="823" t="s">
        <v>995</v>
      </c>
      <c r="B27" s="823" t="s">
        <v>996</v>
      </c>
      <c r="C27" s="824"/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824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24"/>
      <c r="AK27" s="824"/>
      <c r="AL27" s="824"/>
      <c r="AM27" s="824"/>
      <c r="AN27" s="824"/>
      <c r="AO27" s="824"/>
      <c r="AP27" s="824"/>
      <c r="AQ27" s="824"/>
      <c r="AR27" s="824"/>
      <c r="AS27" s="824"/>
      <c r="AT27" s="824"/>
      <c r="AU27" s="824"/>
      <c r="AV27" s="824"/>
      <c r="AW27" s="824"/>
      <c r="AX27" s="824"/>
      <c r="AY27" s="824"/>
      <c r="AZ27" s="824"/>
      <c r="BA27" s="824"/>
      <c r="BB27" s="824"/>
      <c r="BC27" s="824"/>
      <c r="BD27" s="824"/>
      <c r="BE27" s="824"/>
      <c r="BF27" s="824"/>
      <c r="BG27" s="824"/>
      <c r="BH27" s="825"/>
      <c r="BI27" s="826"/>
    </row>
    <row r="28" spans="1:61" ht="15" customHeight="1">
      <c r="A28" s="837" t="s">
        <v>998</v>
      </c>
      <c r="B28" s="823" t="s">
        <v>999</v>
      </c>
      <c r="C28" s="824"/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4"/>
      <c r="S28" s="824"/>
      <c r="T28" s="824"/>
      <c r="U28" s="824"/>
      <c r="V28" s="824"/>
      <c r="W28" s="824">
        <v>28</v>
      </c>
      <c r="X28" s="824"/>
      <c r="Y28" s="827">
        <f aca="true" t="shared" si="8" ref="Y28:Y33">SUM(P28:X28)</f>
        <v>28</v>
      </c>
      <c r="Z28" s="824"/>
      <c r="AA28" s="824"/>
      <c r="AB28" s="824"/>
      <c r="AC28" s="824"/>
      <c r="AD28" s="824"/>
      <c r="AE28" s="824">
        <v>15</v>
      </c>
      <c r="AF28" s="824"/>
      <c r="AG28" s="824">
        <f aca="true" t="shared" si="9" ref="AG28:AG33">SUM(Z28:AF28)</f>
        <v>15</v>
      </c>
      <c r="AH28" s="824"/>
      <c r="AI28" s="824">
        <v>29</v>
      </c>
      <c r="AJ28" s="824">
        <v>16</v>
      </c>
      <c r="AK28" s="824"/>
      <c r="AL28" s="827">
        <f aca="true" t="shared" si="10" ref="AL28:AL33">SUM(AH28:AK28)</f>
        <v>45</v>
      </c>
      <c r="AM28" s="824"/>
      <c r="AN28" s="824"/>
      <c r="AO28" s="824"/>
      <c r="AP28" s="824"/>
      <c r="AQ28" s="824"/>
      <c r="AR28" s="824"/>
      <c r="AS28" s="824"/>
      <c r="AT28" s="824"/>
      <c r="AU28" s="824"/>
      <c r="AV28" s="824"/>
      <c r="AW28" s="824"/>
      <c r="AX28" s="824"/>
      <c r="AY28" s="824"/>
      <c r="AZ28" s="824"/>
      <c r="BA28" s="824"/>
      <c r="BB28" s="824"/>
      <c r="BC28" s="824">
        <v>74</v>
      </c>
      <c r="BD28" s="827">
        <f aca="true" t="shared" si="11" ref="BD28:BD33">SUM(BC28:BC28)</f>
        <v>74</v>
      </c>
      <c r="BE28" s="824"/>
      <c r="BF28" s="824"/>
      <c r="BG28" s="824"/>
      <c r="BH28" s="824"/>
      <c r="BI28" s="838">
        <f aca="true" t="shared" si="12" ref="BI28:BI33">SUM(I$1:I$65536+O$1:O$65536+Y$1:Y$65536+AG$1:AG$65536+AL$1:AL$65536+AO$1:AO$65536+AQ$1:AQ$65536+AV$1:AV$65536+BB$1:BB$65536+BD$1:BD$65536+BF$1:BF$65536+BH$1:BH$65536)</f>
        <v>162</v>
      </c>
    </row>
    <row r="29" spans="1:61" ht="15" customHeight="1">
      <c r="A29" s="839" t="s">
        <v>1001</v>
      </c>
      <c r="B29" s="823" t="s">
        <v>824</v>
      </c>
      <c r="C29" s="824">
        <v>21.1</v>
      </c>
      <c r="D29" s="824">
        <v>227.8</v>
      </c>
      <c r="E29" s="824">
        <v>34.3</v>
      </c>
      <c r="F29" s="824">
        <v>220.5</v>
      </c>
      <c r="G29" s="824">
        <v>0</v>
      </c>
      <c r="H29" s="824">
        <v>0</v>
      </c>
      <c r="I29" s="824">
        <f>SUM(C29:H29)</f>
        <v>503.7</v>
      </c>
      <c r="J29" s="824">
        <v>0</v>
      </c>
      <c r="K29" s="824">
        <v>0</v>
      </c>
      <c r="L29" s="824">
        <v>0</v>
      </c>
      <c r="M29" s="824">
        <v>0</v>
      </c>
      <c r="N29" s="824">
        <v>0</v>
      </c>
      <c r="O29" s="824">
        <v>0</v>
      </c>
      <c r="P29" s="824">
        <v>0</v>
      </c>
      <c r="Q29" s="824">
        <v>60.4</v>
      </c>
      <c r="R29" s="824">
        <v>0</v>
      </c>
      <c r="S29" s="824">
        <v>0</v>
      </c>
      <c r="T29" s="824">
        <v>0</v>
      </c>
      <c r="U29" s="824">
        <v>0</v>
      </c>
      <c r="V29" s="824">
        <v>0</v>
      </c>
      <c r="W29" s="824">
        <v>1001.1</v>
      </c>
      <c r="X29" s="824">
        <v>546.6</v>
      </c>
      <c r="Y29" s="824">
        <f t="shared" si="8"/>
        <v>1608.1</v>
      </c>
      <c r="Z29" s="824">
        <v>0</v>
      </c>
      <c r="AA29" s="824">
        <v>0</v>
      </c>
      <c r="AB29" s="824">
        <v>0</v>
      </c>
      <c r="AC29" s="824">
        <v>0</v>
      </c>
      <c r="AD29" s="824">
        <v>0</v>
      </c>
      <c r="AE29" s="824">
        <v>27.2</v>
      </c>
      <c r="AF29" s="824">
        <v>1457.2</v>
      </c>
      <c r="AG29" s="824">
        <f t="shared" si="9"/>
        <v>1484.4</v>
      </c>
      <c r="AH29" s="824">
        <v>0.9</v>
      </c>
      <c r="AI29" s="824">
        <v>1647.9</v>
      </c>
      <c r="AJ29" s="824">
        <v>55.9</v>
      </c>
      <c r="AK29" s="824">
        <v>1.5</v>
      </c>
      <c r="AL29" s="824">
        <f t="shared" si="10"/>
        <v>1706.2000000000003</v>
      </c>
      <c r="AM29" s="824">
        <v>1078</v>
      </c>
      <c r="AN29" s="824">
        <v>0</v>
      </c>
      <c r="AO29" s="827">
        <f>SUM(AM29:AN29)</f>
        <v>1078</v>
      </c>
      <c r="AP29" s="824">
        <v>57.7</v>
      </c>
      <c r="AQ29" s="824">
        <f>AP29</f>
        <v>57.7</v>
      </c>
      <c r="AR29" s="824">
        <v>0</v>
      </c>
      <c r="AS29" s="824">
        <v>239.4</v>
      </c>
      <c r="AT29" s="824">
        <v>323.1</v>
      </c>
      <c r="AU29" s="824">
        <v>0</v>
      </c>
      <c r="AV29" s="827">
        <f>SUM(AR29:AU29)</f>
        <v>562.5</v>
      </c>
      <c r="AW29" s="824">
        <v>7.7</v>
      </c>
      <c r="AX29" s="824">
        <v>0</v>
      </c>
      <c r="AY29" s="824">
        <v>249</v>
      </c>
      <c r="AZ29" s="824">
        <v>92.7</v>
      </c>
      <c r="BA29" s="824">
        <v>53</v>
      </c>
      <c r="BB29" s="827">
        <f>SUM(AW29:BA29)</f>
        <v>402.4</v>
      </c>
      <c r="BC29" s="824">
        <v>1561.2</v>
      </c>
      <c r="BD29" s="827">
        <f t="shared" si="11"/>
        <v>1561.2</v>
      </c>
      <c r="BE29" s="840">
        <v>1116.3</v>
      </c>
      <c r="BF29" s="835">
        <f>SUM(BE29:BE29)</f>
        <v>1116.3</v>
      </c>
      <c r="BG29" s="824">
        <v>247</v>
      </c>
      <c r="BH29" s="828">
        <f>SUM(BG29:BG29)</f>
        <v>247</v>
      </c>
      <c r="BI29" s="841">
        <f t="shared" si="12"/>
        <v>10327.499999999998</v>
      </c>
    </row>
    <row r="30" spans="1:61" ht="15" customHeight="1">
      <c r="A30" s="808" t="s">
        <v>825</v>
      </c>
      <c r="B30" s="823" t="s">
        <v>1005</v>
      </c>
      <c r="C30" s="827"/>
      <c r="D30" s="827">
        <v>65</v>
      </c>
      <c r="E30" s="827"/>
      <c r="F30" s="827">
        <v>281</v>
      </c>
      <c r="G30" s="827"/>
      <c r="H30" s="827">
        <v>3.6</v>
      </c>
      <c r="I30" s="827">
        <f>SUM(C30:H30)</f>
        <v>349.6</v>
      </c>
      <c r="J30" s="827"/>
      <c r="K30" s="827"/>
      <c r="L30" s="827">
        <v>8.9</v>
      </c>
      <c r="M30" s="827"/>
      <c r="N30" s="827"/>
      <c r="O30" s="827">
        <f>SUM(J30:N30)</f>
        <v>8.9</v>
      </c>
      <c r="P30" s="827"/>
      <c r="Q30" s="827"/>
      <c r="R30" s="827"/>
      <c r="S30" s="827"/>
      <c r="T30" s="827">
        <v>7.7</v>
      </c>
      <c r="U30" s="827"/>
      <c r="V30" s="827"/>
      <c r="W30" s="827">
        <v>84</v>
      </c>
      <c r="X30" s="827">
        <v>5</v>
      </c>
      <c r="Y30" s="827">
        <f t="shared" si="8"/>
        <v>96.7</v>
      </c>
      <c r="Z30" s="827"/>
      <c r="AA30" s="827"/>
      <c r="AB30" s="827"/>
      <c r="AC30" s="827"/>
      <c r="AD30" s="827"/>
      <c r="AE30" s="827">
        <v>395</v>
      </c>
      <c r="AF30" s="827">
        <v>44</v>
      </c>
      <c r="AG30" s="824">
        <f t="shared" si="9"/>
        <v>439</v>
      </c>
      <c r="AH30" s="824"/>
      <c r="AI30" s="827">
        <v>239</v>
      </c>
      <c r="AJ30" s="827"/>
      <c r="AK30" s="827"/>
      <c r="AL30" s="827">
        <f t="shared" si="10"/>
        <v>239</v>
      </c>
      <c r="AM30" s="827">
        <v>118</v>
      </c>
      <c r="AN30" s="827"/>
      <c r="AO30" s="827">
        <f>SUM(AM30:AN30)</f>
        <v>118</v>
      </c>
      <c r="AP30" s="827">
        <v>90</v>
      </c>
      <c r="AQ30" s="824">
        <f>AP30</f>
        <v>90</v>
      </c>
      <c r="AR30" s="827"/>
      <c r="AS30" s="827">
        <v>42</v>
      </c>
      <c r="AT30" s="827">
        <v>38</v>
      </c>
      <c r="AU30" s="827"/>
      <c r="AV30" s="827">
        <f>SUM(AR30:AU30)</f>
        <v>80</v>
      </c>
      <c r="AW30" s="827"/>
      <c r="AX30" s="827"/>
      <c r="AY30" s="827">
        <v>53</v>
      </c>
      <c r="AZ30" s="827"/>
      <c r="BA30" s="827"/>
      <c r="BB30" s="827">
        <f>SUM(AW30:BA30)</f>
        <v>53</v>
      </c>
      <c r="BC30" s="827">
        <v>172</v>
      </c>
      <c r="BD30" s="827">
        <f t="shared" si="11"/>
        <v>172</v>
      </c>
      <c r="BE30" s="827">
        <v>43</v>
      </c>
      <c r="BF30" s="827">
        <f>SUM(BE30:BE30)</f>
        <v>43</v>
      </c>
      <c r="BG30" s="827">
        <v>162</v>
      </c>
      <c r="BH30" s="828">
        <f>SUM(BG30:BG30)</f>
        <v>162</v>
      </c>
      <c r="BI30" s="829">
        <f t="shared" si="12"/>
        <v>1851.2</v>
      </c>
    </row>
    <row r="31" spans="1:61" ht="15" customHeight="1">
      <c r="A31" s="830"/>
      <c r="B31" s="823" t="s">
        <v>1007</v>
      </c>
      <c r="C31" s="827"/>
      <c r="D31" s="827">
        <v>144</v>
      </c>
      <c r="E31" s="827"/>
      <c r="F31" s="827">
        <v>92</v>
      </c>
      <c r="G31" s="827"/>
      <c r="H31" s="827"/>
      <c r="I31" s="827">
        <f>SUM(C31:H31)</f>
        <v>236</v>
      </c>
      <c r="J31" s="827"/>
      <c r="K31" s="827"/>
      <c r="L31" s="827"/>
      <c r="M31" s="827"/>
      <c r="N31" s="827"/>
      <c r="O31" s="827">
        <f>SUM(J31:N31)</f>
        <v>0</v>
      </c>
      <c r="P31" s="827"/>
      <c r="Q31" s="827">
        <v>4.9</v>
      </c>
      <c r="R31" s="827"/>
      <c r="S31" s="827"/>
      <c r="T31" s="827">
        <v>4.5</v>
      </c>
      <c r="U31" s="827"/>
      <c r="V31" s="827"/>
      <c r="W31" s="827">
        <v>163</v>
      </c>
      <c r="X31" s="827"/>
      <c r="Y31" s="827">
        <f t="shared" si="8"/>
        <v>172.4</v>
      </c>
      <c r="Z31" s="827"/>
      <c r="AA31" s="827"/>
      <c r="AB31" s="827"/>
      <c r="AC31" s="827"/>
      <c r="AD31" s="827"/>
      <c r="AE31" s="827">
        <v>158</v>
      </c>
      <c r="AF31" s="827"/>
      <c r="AG31" s="824">
        <f t="shared" si="9"/>
        <v>158</v>
      </c>
      <c r="AH31" s="824"/>
      <c r="AI31" s="827">
        <v>375</v>
      </c>
      <c r="AJ31" s="827"/>
      <c r="AK31" s="827"/>
      <c r="AL31" s="827">
        <f t="shared" si="10"/>
        <v>375</v>
      </c>
      <c r="AM31" s="827">
        <v>164</v>
      </c>
      <c r="AN31" s="827"/>
      <c r="AO31" s="827">
        <f>SUM(AM31:AN31)</f>
        <v>164</v>
      </c>
      <c r="AP31" s="827">
        <v>9.9</v>
      </c>
      <c r="AQ31" s="824">
        <f>AP31</f>
        <v>9.9</v>
      </c>
      <c r="AR31" s="827"/>
      <c r="AS31" s="827">
        <v>40</v>
      </c>
      <c r="AT31" s="827">
        <v>9.7</v>
      </c>
      <c r="AU31" s="827"/>
      <c r="AV31" s="827">
        <f>SUM(AR31:AU31)</f>
        <v>49.7</v>
      </c>
      <c r="AW31" s="827"/>
      <c r="AX31" s="827"/>
      <c r="AY31" s="827">
        <v>51</v>
      </c>
      <c r="AZ31" s="827"/>
      <c r="BA31" s="827"/>
      <c r="BB31" s="827">
        <f>SUM(AW31:BA31)</f>
        <v>51</v>
      </c>
      <c r="BC31" s="827">
        <v>343</v>
      </c>
      <c r="BD31" s="827">
        <f t="shared" si="11"/>
        <v>343</v>
      </c>
      <c r="BE31" s="827">
        <v>161</v>
      </c>
      <c r="BF31" s="827">
        <f>SUM(BE31:BE31)</f>
        <v>161</v>
      </c>
      <c r="BG31" s="827">
        <v>33</v>
      </c>
      <c r="BH31" s="828">
        <f>SUM(BG31:BG31)</f>
        <v>33</v>
      </c>
      <c r="BI31" s="829">
        <f t="shared" si="12"/>
        <v>1753.0000000000002</v>
      </c>
    </row>
    <row r="32" spans="1:61" ht="15" customHeight="1">
      <c r="A32" s="830"/>
      <c r="B32" s="823" t="s">
        <v>1008</v>
      </c>
      <c r="C32" s="827"/>
      <c r="D32" s="827"/>
      <c r="E32" s="827"/>
      <c r="F32" s="827">
        <v>15</v>
      </c>
      <c r="G32" s="827"/>
      <c r="H32" s="827">
        <v>18</v>
      </c>
      <c r="I32" s="827">
        <f>SUM(C32:H32)</f>
        <v>33</v>
      </c>
      <c r="J32" s="827"/>
      <c r="K32" s="827"/>
      <c r="L32" s="827"/>
      <c r="M32" s="827"/>
      <c r="N32" s="827">
        <v>9</v>
      </c>
      <c r="O32" s="827">
        <f>SUM(J32:N32)</f>
        <v>9</v>
      </c>
      <c r="P32" s="827"/>
      <c r="Q32" s="827"/>
      <c r="R32" s="827"/>
      <c r="S32" s="827"/>
      <c r="T32" s="827">
        <v>3.3</v>
      </c>
      <c r="U32" s="827"/>
      <c r="V32" s="827">
        <v>7.9</v>
      </c>
      <c r="W32" s="827">
        <v>39</v>
      </c>
      <c r="X32" s="827">
        <v>4.2</v>
      </c>
      <c r="Y32" s="827">
        <f t="shared" si="8"/>
        <v>54.400000000000006</v>
      </c>
      <c r="Z32" s="827"/>
      <c r="AA32" s="827">
        <v>3.2</v>
      </c>
      <c r="AB32" s="827"/>
      <c r="AC32" s="827"/>
      <c r="AD32" s="827"/>
      <c r="AE32" s="827">
        <v>3</v>
      </c>
      <c r="AF32" s="827"/>
      <c r="AG32" s="824">
        <f t="shared" si="9"/>
        <v>6.2</v>
      </c>
      <c r="AH32" s="824"/>
      <c r="AI32" s="827">
        <v>29</v>
      </c>
      <c r="AJ32" s="827"/>
      <c r="AK32" s="827"/>
      <c r="AL32" s="827">
        <f t="shared" si="10"/>
        <v>29</v>
      </c>
      <c r="AM32" s="827">
        <v>0</v>
      </c>
      <c r="AN32" s="827"/>
      <c r="AO32" s="827">
        <f>SUM(AM32:AN32)</f>
        <v>0</v>
      </c>
      <c r="AP32" s="827">
        <v>0</v>
      </c>
      <c r="AQ32" s="824">
        <f>AP32</f>
        <v>0</v>
      </c>
      <c r="AR32" s="827"/>
      <c r="AS32" s="827">
        <v>3.8</v>
      </c>
      <c r="AT32" s="827"/>
      <c r="AU32" s="827"/>
      <c r="AV32" s="827">
        <f>SUM(AR32:AU32)</f>
        <v>3.8</v>
      </c>
      <c r="AW32" s="827"/>
      <c r="AX32" s="827"/>
      <c r="AY32" s="827"/>
      <c r="AZ32" s="827"/>
      <c r="BA32" s="827"/>
      <c r="BB32" s="827">
        <f>SUM(AW32:BA32)</f>
        <v>0</v>
      </c>
      <c r="BC32" s="827">
        <v>27</v>
      </c>
      <c r="BD32" s="827">
        <f t="shared" si="11"/>
        <v>27</v>
      </c>
      <c r="BE32" s="827">
        <v>23</v>
      </c>
      <c r="BF32" s="827">
        <f>SUM(BE32:BE32)</f>
        <v>23</v>
      </c>
      <c r="BG32" s="827">
        <v>2.4</v>
      </c>
      <c r="BH32" s="828">
        <f>SUM(BG32:BG32)</f>
        <v>2.4</v>
      </c>
      <c r="BI32" s="829">
        <f t="shared" si="12"/>
        <v>187.80000000000004</v>
      </c>
    </row>
    <row r="33" spans="1:61" ht="15" customHeight="1">
      <c r="A33" s="830"/>
      <c r="B33" s="823" t="s">
        <v>1009</v>
      </c>
      <c r="C33" s="827"/>
      <c r="D33" s="827"/>
      <c r="E33" s="827"/>
      <c r="F33" s="827"/>
      <c r="G33" s="827"/>
      <c r="H33" s="827"/>
      <c r="I33" s="827">
        <f>SUM(C33:H33)</f>
        <v>0</v>
      </c>
      <c r="J33" s="827"/>
      <c r="K33" s="827"/>
      <c r="L33" s="827"/>
      <c r="M33" s="827"/>
      <c r="N33" s="827"/>
      <c r="O33" s="827">
        <f>SUM(J33:N33)</f>
        <v>0</v>
      </c>
      <c r="P33" s="827"/>
      <c r="Q33" s="827"/>
      <c r="R33" s="827"/>
      <c r="S33" s="827"/>
      <c r="T33" s="827"/>
      <c r="U33" s="827"/>
      <c r="V33" s="827">
        <v>13</v>
      </c>
      <c r="W33" s="827">
        <v>47</v>
      </c>
      <c r="X33" s="827"/>
      <c r="Y33" s="827">
        <f t="shared" si="8"/>
        <v>60</v>
      </c>
      <c r="Z33" s="827"/>
      <c r="AA33" s="827"/>
      <c r="AB33" s="827"/>
      <c r="AC33" s="827"/>
      <c r="AD33" s="827"/>
      <c r="AE33" s="827"/>
      <c r="AF33" s="827"/>
      <c r="AG33" s="824">
        <f t="shared" si="9"/>
        <v>0</v>
      </c>
      <c r="AH33" s="824"/>
      <c r="AI33" s="827">
        <v>70</v>
      </c>
      <c r="AJ33" s="827"/>
      <c r="AK33" s="827"/>
      <c r="AL33" s="827">
        <f t="shared" si="10"/>
        <v>70</v>
      </c>
      <c r="AM33" s="827">
        <v>0</v>
      </c>
      <c r="AN33" s="827"/>
      <c r="AO33" s="827">
        <f>SUM(AM33:AN33)</f>
        <v>0</v>
      </c>
      <c r="AP33" s="827">
        <v>0</v>
      </c>
      <c r="AQ33" s="824">
        <f>AP33</f>
        <v>0</v>
      </c>
      <c r="AR33" s="827"/>
      <c r="AS33" s="827"/>
      <c r="AT33" s="827"/>
      <c r="AU33" s="827"/>
      <c r="AV33" s="827">
        <f>SUM(AR33:AU33)</f>
        <v>0</v>
      </c>
      <c r="AW33" s="827"/>
      <c r="AX33" s="827"/>
      <c r="AY33" s="827">
        <v>3.1</v>
      </c>
      <c r="AZ33" s="827"/>
      <c r="BA33" s="827"/>
      <c r="BB33" s="827">
        <f>SUM(AW33:BA33)</f>
        <v>3.1</v>
      </c>
      <c r="BC33" s="827">
        <v>30</v>
      </c>
      <c r="BD33" s="827">
        <f t="shared" si="11"/>
        <v>30</v>
      </c>
      <c r="BE33" s="827">
        <v>89</v>
      </c>
      <c r="BF33" s="827">
        <f>SUM(BE33:BE33)</f>
        <v>89</v>
      </c>
      <c r="BG33" s="827">
        <v>107</v>
      </c>
      <c r="BH33" s="828">
        <f>SUM(BG33:BG33)</f>
        <v>107</v>
      </c>
      <c r="BI33" s="829">
        <f t="shared" si="12"/>
        <v>359.1</v>
      </c>
    </row>
    <row r="34" spans="1:61" ht="15" customHeight="1">
      <c r="A34" s="817"/>
      <c r="B34" s="823" t="s">
        <v>842</v>
      </c>
      <c r="C34" s="827">
        <f aca="true" t="shared" si="13" ref="C34:AI34">SUM(C30:C33)</f>
        <v>0</v>
      </c>
      <c r="D34" s="827">
        <f t="shared" si="13"/>
        <v>209</v>
      </c>
      <c r="E34" s="827">
        <f t="shared" si="13"/>
        <v>0</v>
      </c>
      <c r="F34" s="827">
        <f t="shared" si="13"/>
        <v>388</v>
      </c>
      <c r="G34" s="827">
        <f t="shared" si="13"/>
        <v>0</v>
      </c>
      <c r="H34" s="827">
        <f t="shared" si="13"/>
        <v>21.6</v>
      </c>
      <c r="I34" s="827">
        <f t="shared" si="13"/>
        <v>618.6</v>
      </c>
      <c r="J34" s="827">
        <f t="shared" si="13"/>
        <v>0</v>
      </c>
      <c r="K34" s="827">
        <f t="shared" si="13"/>
        <v>0</v>
      </c>
      <c r="L34" s="827">
        <f t="shared" si="13"/>
        <v>8.9</v>
      </c>
      <c r="M34" s="827">
        <f t="shared" si="13"/>
        <v>0</v>
      </c>
      <c r="N34" s="827">
        <f t="shared" si="13"/>
        <v>9</v>
      </c>
      <c r="O34" s="827">
        <f t="shared" si="13"/>
        <v>17.9</v>
      </c>
      <c r="P34" s="827">
        <f t="shared" si="13"/>
        <v>0</v>
      </c>
      <c r="Q34" s="827">
        <f t="shared" si="13"/>
        <v>4.9</v>
      </c>
      <c r="R34" s="827">
        <f t="shared" si="13"/>
        <v>0</v>
      </c>
      <c r="S34" s="827">
        <f t="shared" si="13"/>
        <v>0</v>
      </c>
      <c r="T34" s="827">
        <f t="shared" si="13"/>
        <v>15.5</v>
      </c>
      <c r="U34" s="827">
        <f t="shared" si="13"/>
        <v>0</v>
      </c>
      <c r="V34" s="827">
        <f t="shared" si="13"/>
        <v>20.9</v>
      </c>
      <c r="W34" s="827">
        <f t="shared" si="13"/>
        <v>333</v>
      </c>
      <c r="X34" s="827">
        <f t="shared" si="13"/>
        <v>9.2</v>
      </c>
      <c r="Y34" s="827">
        <f t="shared" si="13"/>
        <v>383.5</v>
      </c>
      <c r="Z34" s="827">
        <f t="shared" si="13"/>
        <v>0</v>
      </c>
      <c r="AA34" s="827">
        <f t="shared" si="13"/>
        <v>3.2</v>
      </c>
      <c r="AB34" s="827">
        <f t="shared" si="13"/>
        <v>0</v>
      </c>
      <c r="AC34" s="827">
        <f t="shared" si="13"/>
        <v>0</v>
      </c>
      <c r="AD34" s="827">
        <f t="shared" si="13"/>
        <v>0</v>
      </c>
      <c r="AE34" s="827">
        <f t="shared" si="13"/>
        <v>556</v>
      </c>
      <c r="AF34" s="827">
        <f t="shared" si="13"/>
        <v>44</v>
      </c>
      <c r="AG34" s="827">
        <f t="shared" si="13"/>
        <v>603.2</v>
      </c>
      <c r="AH34" s="827">
        <f t="shared" si="13"/>
        <v>0</v>
      </c>
      <c r="AI34" s="827">
        <f t="shared" si="13"/>
        <v>713</v>
      </c>
      <c r="AJ34" s="827"/>
      <c r="AK34" s="827">
        <f aca="true" t="shared" si="14" ref="AK34:BI34">SUM(AK30:AK33)</f>
        <v>0</v>
      </c>
      <c r="AL34" s="827">
        <f t="shared" si="14"/>
        <v>713</v>
      </c>
      <c r="AM34" s="827">
        <f t="shared" si="14"/>
        <v>282</v>
      </c>
      <c r="AN34" s="827">
        <f t="shared" si="14"/>
        <v>0</v>
      </c>
      <c r="AO34" s="827">
        <f t="shared" si="14"/>
        <v>282</v>
      </c>
      <c r="AP34" s="827">
        <f t="shared" si="14"/>
        <v>99.9</v>
      </c>
      <c r="AQ34" s="827">
        <f t="shared" si="14"/>
        <v>99.9</v>
      </c>
      <c r="AR34" s="827">
        <f t="shared" si="14"/>
        <v>0</v>
      </c>
      <c r="AS34" s="827">
        <f t="shared" si="14"/>
        <v>85.8</v>
      </c>
      <c r="AT34" s="827">
        <f t="shared" si="14"/>
        <v>47.7</v>
      </c>
      <c r="AU34" s="827">
        <f t="shared" si="14"/>
        <v>0</v>
      </c>
      <c r="AV34" s="827">
        <f t="shared" si="14"/>
        <v>133.5</v>
      </c>
      <c r="AW34" s="827">
        <f t="shared" si="14"/>
        <v>0</v>
      </c>
      <c r="AX34" s="827">
        <f t="shared" si="14"/>
        <v>0</v>
      </c>
      <c r="AY34" s="827">
        <f t="shared" si="14"/>
        <v>107.1</v>
      </c>
      <c r="AZ34" s="827">
        <f t="shared" si="14"/>
        <v>0</v>
      </c>
      <c r="BA34" s="827">
        <f t="shared" si="14"/>
        <v>0</v>
      </c>
      <c r="BB34" s="827">
        <f t="shared" si="14"/>
        <v>107.1</v>
      </c>
      <c r="BC34" s="827">
        <f t="shared" si="14"/>
        <v>572</v>
      </c>
      <c r="BD34" s="827">
        <f t="shared" si="14"/>
        <v>572</v>
      </c>
      <c r="BE34" s="827">
        <f t="shared" si="14"/>
        <v>316</v>
      </c>
      <c r="BF34" s="827">
        <f t="shared" si="14"/>
        <v>316</v>
      </c>
      <c r="BG34" s="827">
        <f t="shared" si="14"/>
        <v>304.4</v>
      </c>
      <c r="BH34" s="828">
        <f t="shared" si="14"/>
        <v>304.4</v>
      </c>
      <c r="BI34" s="829">
        <f t="shared" si="14"/>
        <v>4151.1</v>
      </c>
    </row>
    <row r="35" spans="1:61" ht="15" customHeight="1">
      <c r="A35" s="842" t="s">
        <v>1010</v>
      </c>
      <c r="B35" s="843" t="s">
        <v>1155</v>
      </c>
      <c r="C35" s="827"/>
      <c r="D35" s="827">
        <v>74</v>
      </c>
      <c r="E35" s="827">
        <v>14</v>
      </c>
      <c r="F35" s="827">
        <v>27</v>
      </c>
      <c r="G35" s="827">
        <v>0</v>
      </c>
      <c r="H35" s="827">
        <v>2.9</v>
      </c>
      <c r="I35" s="827">
        <f>SUM(C35:H35)</f>
        <v>117.9</v>
      </c>
      <c r="J35" s="827">
        <v>6.8</v>
      </c>
      <c r="K35" s="827">
        <v>2.1</v>
      </c>
      <c r="L35" s="827"/>
      <c r="M35" s="827"/>
      <c r="N35" s="827"/>
      <c r="O35" s="827">
        <f>SUM(J35:N35)</f>
        <v>8.9</v>
      </c>
      <c r="P35" s="827"/>
      <c r="Q35" s="827">
        <v>4.8</v>
      </c>
      <c r="R35" s="827"/>
      <c r="S35" s="827"/>
      <c r="T35" s="827"/>
      <c r="U35" s="827"/>
      <c r="V35" s="827"/>
      <c r="W35" s="827">
        <v>262</v>
      </c>
      <c r="X35" s="827"/>
      <c r="Y35" s="827">
        <f>SUM(P35:X35)</f>
        <v>266.8</v>
      </c>
      <c r="Z35" s="827"/>
      <c r="AA35" s="827"/>
      <c r="AB35" s="827">
        <v>11</v>
      </c>
      <c r="AC35" s="827"/>
      <c r="AD35" s="827"/>
      <c r="AE35" s="827">
        <v>98</v>
      </c>
      <c r="AF35" s="827"/>
      <c r="AG35" s="824">
        <f>SUM(Z35:AF35)</f>
        <v>109</v>
      </c>
      <c r="AH35" s="824"/>
      <c r="AI35" s="827">
        <v>397</v>
      </c>
      <c r="AJ35" s="827"/>
      <c r="AK35" s="827"/>
      <c r="AL35" s="827">
        <f>SUM(AH35:AK35)</f>
        <v>397</v>
      </c>
      <c r="AM35" s="827">
        <v>55</v>
      </c>
      <c r="AN35" s="827"/>
      <c r="AO35" s="827">
        <f>SUM(AM35:AN35)</f>
        <v>55</v>
      </c>
      <c r="AP35" s="827">
        <v>72</v>
      </c>
      <c r="AQ35" s="824">
        <f aca="true" t="shared" si="15" ref="AQ35:AQ43">AP35</f>
        <v>72</v>
      </c>
      <c r="AR35" s="827"/>
      <c r="AS35" s="827">
        <v>47</v>
      </c>
      <c r="AT35" s="827">
        <v>2.8</v>
      </c>
      <c r="AU35" s="827"/>
      <c r="AV35" s="827">
        <f>SUM(AR35:AU35)</f>
        <v>49.8</v>
      </c>
      <c r="AW35" s="827"/>
      <c r="AX35" s="827"/>
      <c r="AY35" s="827">
        <v>35</v>
      </c>
      <c r="AZ35" s="827"/>
      <c r="BA35" s="827"/>
      <c r="BB35" s="827">
        <f>SUM(AW35:BA35)</f>
        <v>35</v>
      </c>
      <c r="BC35" s="827">
        <v>153</v>
      </c>
      <c r="BD35" s="827">
        <f>SUM(BC35:BC35)</f>
        <v>153</v>
      </c>
      <c r="BE35" s="827">
        <v>123</v>
      </c>
      <c r="BF35" s="827">
        <f>SUM(BE35:BE35)</f>
        <v>123</v>
      </c>
      <c r="BG35" s="827">
        <v>145</v>
      </c>
      <c r="BH35" s="828">
        <f>SUM(BG35:BG35)</f>
        <v>145</v>
      </c>
      <c r="BI35" s="829">
        <f>SUM(I:I+O:O+Y:Y+AG:AG+AL:AL+AO:AO+AQ:AQ+AV:AV+BB:BB+BD:BD+BF:BF+BH:BH)</f>
        <v>1532.3999999999999</v>
      </c>
    </row>
    <row r="36" spans="1:61" ht="15" customHeight="1">
      <c r="A36" s="808" t="s">
        <v>826</v>
      </c>
      <c r="B36" s="844" t="s">
        <v>1013</v>
      </c>
      <c r="C36" s="827"/>
      <c r="D36" s="827"/>
      <c r="E36" s="827"/>
      <c r="F36" s="827">
        <v>17</v>
      </c>
      <c r="G36" s="827"/>
      <c r="H36" s="827"/>
      <c r="I36" s="827">
        <f>SUM(C36:H36)</f>
        <v>17</v>
      </c>
      <c r="J36" s="827"/>
      <c r="K36" s="827"/>
      <c r="L36" s="827"/>
      <c r="M36" s="827"/>
      <c r="N36" s="827"/>
      <c r="O36" s="827">
        <f>SUM(J36:N36)</f>
        <v>0</v>
      </c>
      <c r="P36" s="827"/>
      <c r="Q36" s="827"/>
      <c r="R36" s="827"/>
      <c r="S36" s="827"/>
      <c r="T36" s="827">
        <v>12</v>
      </c>
      <c r="U36" s="827"/>
      <c r="V36" s="827"/>
      <c r="W36" s="827"/>
      <c r="X36" s="827"/>
      <c r="Y36" s="827">
        <f>SUM(P36:X36)</f>
        <v>12</v>
      </c>
      <c r="Z36" s="827"/>
      <c r="AA36" s="827">
        <v>17</v>
      </c>
      <c r="AB36" s="827"/>
      <c r="AC36" s="827"/>
      <c r="AD36" s="827"/>
      <c r="AE36" s="827"/>
      <c r="AF36" s="827">
        <v>98</v>
      </c>
      <c r="AG36" s="824">
        <f>SUM(Z36:AF36)</f>
        <v>115</v>
      </c>
      <c r="AH36" s="824"/>
      <c r="AI36" s="827">
        <v>81</v>
      </c>
      <c r="AJ36" s="827"/>
      <c r="AK36" s="827"/>
      <c r="AL36" s="827">
        <f>SUM(AH36:AK36)</f>
        <v>81</v>
      </c>
      <c r="AM36" s="827">
        <v>131</v>
      </c>
      <c r="AN36" s="827"/>
      <c r="AO36" s="827">
        <f>SUM(AM36:AN36)</f>
        <v>131</v>
      </c>
      <c r="AP36" s="827">
        <v>0</v>
      </c>
      <c r="AQ36" s="824">
        <f t="shared" si="15"/>
        <v>0</v>
      </c>
      <c r="AR36" s="827"/>
      <c r="AS36" s="827">
        <v>6.9</v>
      </c>
      <c r="AT36" s="827"/>
      <c r="AU36" s="827"/>
      <c r="AV36" s="827">
        <f>SUM(AR36:AU36)</f>
        <v>6.9</v>
      </c>
      <c r="AW36" s="827"/>
      <c r="AX36" s="827"/>
      <c r="AY36" s="827">
        <v>7.1</v>
      </c>
      <c r="AZ36" s="827"/>
      <c r="BA36" s="827"/>
      <c r="BB36" s="827">
        <f>SUM(AW36:BA36)</f>
        <v>7.1</v>
      </c>
      <c r="BC36" s="827">
        <v>18</v>
      </c>
      <c r="BD36" s="827">
        <f>SUM(BC36:BC36)</f>
        <v>18</v>
      </c>
      <c r="BE36" s="827">
        <v>65</v>
      </c>
      <c r="BF36" s="827">
        <f>SUM(BE36:BE36)</f>
        <v>65</v>
      </c>
      <c r="BG36" s="827">
        <v>115</v>
      </c>
      <c r="BH36" s="828">
        <f>SUM(BG36:BG36)</f>
        <v>115</v>
      </c>
      <c r="BI36" s="829">
        <f>SUM(I:I+O:O+Y:Y+AG:AG+AL:AL+AO:AO+AQ:AQ+AV:AV+BB:BB+BD:BD+BF:BF+BH:BH)</f>
        <v>568</v>
      </c>
    </row>
    <row r="37" spans="1:61" ht="15" customHeight="1">
      <c r="A37" s="830"/>
      <c r="B37" s="844" t="s">
        <v>827</v>
      </c>
      <c r="C37" s="827"/>
      <c r="D37" s="827"/>
      <c r="E37" s="827"/>
      <c r="F37" s="827">
        <v>10</v>
      </c>
      <c r="G37" s="827"/>
      <c r="H37" s="827"/>
      <c r="I37" s="827">
        <f>SUM(C37:H37)</f>
        <v>10</v>
      </c>
      <c r="J37" s="827"/>
      <c r="K37" s="827"/>
      <c r="L37" s="827"/>
      <c r="M37" s="827"/>
      <c r="N37" s="827"/>
      <c r="O37" s="827">
        <f>SUM(J37:N37)</f>
        <v>0</v>
      </c>
      <c r="P37" s="827"/>
      <c r="Q37" s="827"/>
      <c r="R37" s="827"/>
      <c r="S37" s="827"/>
      <c r="T37" s="827"/>
      <c r="U37" s="827"/>
      <c r="V37" s="827"/>
      <c r="W37" s="827"/>
      <c r="X37" s="827"/>
      <c r="Y37" s="827">
        <f>SUM(P37:X37)</f>
        <v>0</v>
      </c>
      <c r="Z37" s="827"/>
      <c r="AA37" s="827"/>
      <c r="AB37" s="827"/>
      <c r="AC37" s="827"/>
      <c r="AD37" s="827">
        <v>87</v>
      </c>
      <c r="AE37" s="827">
        <v>39</v>
      </c>
      <c r="AF37" s="827"/>
      <c r="AG37" s="824">
        <f>SUM(Z37:AF37)</f>
        <v>126</v>
      </c>
      <c r="AH37" s="824"/>
      <c r="AI37" s="827">
        <v>114</v>
      </c>
      <c r="AJ37" s="827"/>
      <c r="AK37" s="827"/>
      <c r="AL37" s="827">
        <f>SUM(AH37:AK37)</f>
        <v>114</v>
      </c>
      <c r="AM37" s="827">
        <v>47</v>
      </c>
      <c r="AN37" s="827"/>
      <c r="AO37" s="827">
        <f>SUM(AM37:AN37)</f>
        <v>47</v>
      </c>
      <c r="AP37" s="827">
        <v>0</v>
      </c>
      <c r="AQ37" s="824">
        <f t="shared" si="15"/>
        <v>0</v>
      </c>
      <c r="AR37" s="827"/>
      <c r="AS37" s="827">
        <v>31</v>
      </c>
      <c r="AT37" s="827"/>
      <c r="AU37" s="827"/>
      <c r="AV37" s="827">
        <f>SUM(AR37:AU37)</f>
        <v>31</v>
      </c>
      <c r="AW37" s="827"/>
      <c r="AX37" s="827"/>
      <c r="AY37" s="827"/>
      <c r="AZ37" s="827"/>
      <c r="BA37" s="827"/>
      <c r="BB37" s="827">
        <f>SUM(AW37:BA37)</f>
        <v>0</v>
      </c>
      <c r="BC37" s="827"/>
      <c r="BD37" s="827">
        <f>SUM(BC37:BC37)</f>
        <v>0</v>
      </c>
      <c r="BE37" s="827"/>
      <c r="BF37" s="827">
        <f>SUM(BE37:BE37)</f>
        <v>0</v>
      </c>
      <c r="BG37" s="827"/>
      <c r="BH37" s="828">
        <f>SUM(BG37:BG37)</f>
        <v>0</v>
      </c>
      <c r="BI37" s="829">
        <f>SUM(I:I+O:O+Y:Y+AG:AG+AL:AL+AO:AO+AQ:AQ+AV:AV+BB:BB+BD:BD+BF:BF+BH:BH)</f>
        <v>328</v>
      </c>
    </row>
    <row r="38" spans="1:61" ht="15" customHeight="1">
      <c r="A38" s="817"/>
      <c r="B38" s="844" t="s">
        <v>842</v>
      </c>
      <c r="C38" s="827">
        <f aca="true" t="shared" si="16" ref="C38:AI38">SUM(C36:C37)</f>
        <v>0</v>
      </c>
      <c r="D38" s="827">
        <f t="shared" si="16"/>
        <v>0</v>
      </c>
      <c r="E38" s="827">
        <f t="shared" si="16"/>
        <v>0</v>
      </c>
      <c r="F38" s="827">
        <f t="shared" si="16"/>
        <v>27</v>
      </c>
      <c r="G38" s="827">
        <f t="shared" si="16"/>
        <v>0</v>
      </c>
      <c r="H38" s="827">
        <f t="shared" si="16"/>
        <v>0</v>
      </c>
      <c r="I38" s="827">
        <f t="shared" si="16"/>
        <v>27</v>
      </c>
      <c r="J38" s="827">
        <f t="shared" si="16"/>
        <v>0</v>
      </c>
      <c r="K38" s="827">
        <f t="shared" si="16"/>
        <v>0</v>
      </c>
      <c r="L38" s="827">
        <f t="shared" si="16"/>
        <v>0</v>
      </c>
      <c r="M38" s="827">
        <f t="shared" si="16"/>
        <v>0</v>
      </c>
      <c r="N38" s="827">
        <f t="shared" si="16"/>
        <v>0</v>
      </c>
      <c r="O38" s="827">
        <f t="shared" si="16"/>
        <v>0</v>
      </c>
      <c r="P38" s="827">
        <f t="shared" si="16"/>
        <v>0</v>
      </c>
      <c r="Q38" s="827">
        <f t="shared" si="16"/>
        <v>0</v>
      </c>
      <c r="R38" s="827">
        <f t="shared" si="16"/>
        <v>0</v>
      </c>
      <c r="S38" s="827">
        <f t="shared" si="16"/>
        <v>0</v>
      </c>
      <c r="T38" s="827">
        <f t="shared" si="16"/>
        <v>12</v>
      </c>
      <c r="U38" s="827">
        <f t="shared" si="16"/>
        <v>0</v>
      </c>
      <c r="V38" s="827">
        <f t="shared" si="16"/>
        <v>0</v>
      </c>
      <c r="W38" s="827">
        <f t="shared" si="16"/>
        <v>0</v>
      </c>
      <c r="X38" s="827">
        <f t="shared" si="16"/>
        <v>0</v>
      </c>
      <c r="Y38" s="827">
        <f t="shared" si="16"/>
        <v>12</v>
      </c>
      <c r="Z38" s="827">
        <f t="shared" si="16"/>
        <v>0</v>
      </c>
      <c r="AA38" s="827">
        <f t="shared" si="16"/>
        <v>17</v>
      </c>
      <c r="AB38" s="827">
        <f t="shared" si="16"/>
        <v>0</v>
      </c>
      <c r="AC38" s="827">
        <f t="shared" si="16"/>
        <v>0</v>
      </c>
      <c r="AD38" s="827">
        <f t="shared" si="16"/>
        <v>87</v>
      </c>
      <c r="AE38" s="827">
        <f t="shared" si="16"/>
        <v>39</v>
      </c>
      <c r="AF38" s="827">
        <f t="shared" si="16"/>
        <v>98</v>
      </c>
      <c r="AG38" s="827">
        <f t="shared" si="16"/>
        <v>241</v>
      </c>
      <c r="AH38" s="827">
        <f t="shared" si="16"/>
        <v>0</v>
      </c>
      <c r="AI38" s="827">
        <f t="shared" si="16"/>
        <v>195</v>
      </c>
      <c r="AJ38" s="827"/>
      <c r="AK38" s="827">
        <f aca="true" t="shared" si="17" ref="AK38:AP38">SUM(AK36:AK37)</f>
        <v>0</v>
      </c>
      <c r="AL38" s="827">
        <f t="shared" si="17"/>
        <v>195</v>
      </c>
      <c r="AM38" s="827">
        <f t="shared" si="17"/>
        <v>178</v>
      </c>
      <c r="AN38" s="827">
        <f t="shared" si="17"/>
        <v>0</v>
      </c>
      <c r="AO38" s="827">
        <f t="shared" si="17"/>
        <v>178</v>
      </c>
      <c r="AP38" s="827">
        <f t="shared" si="17"/>
        <v>0</v>
      </c>
      <c r="AQ38" s="824">
        <f t="shared" si="15"/>
        <v>0</v>
      </c>
      <c r="AR38" s="827">
        <f aca="true" t="shared" si="18" ref="AR38:BI38">SUM(AR36:AR37)</f>
        <v>0</v>
      </c>
      <c r="AS38" s="827">
        <f t="shared" si="18"/>
        <v>37.9</v>
      </c>
      <c r="AT38" s="827">
        <f t="shared" si="18"/>
        <v>0</v>
      </c>
      <c r="AU38" s="827">
        <f t="shared" si="18"/>
        <v>0</v>
      </c>
      <c r="AV38" s="827">
        <f t="shared" si="18"/>
        <v>37.9</v>
      </c>
      <c r="AW38" s="827">
        <f t="shared" si="18"/>
        <v>0</v>
      </c>
      <c r="AX38" s="827">
        <f t="shared" si="18"/>
        <v>0</v>
      </c>
      <c r="AY38" s="827">
        <f t="shared" si="18"/>
        <v>7.1</v>
      </c>
      <c r="AZ38" s="827">
        <f t="shared" si="18"/>
        <v>0</v>
      </c>
      <c r="BA38" s="827">
        <f t="shared" si="18"/>
        <v>0</v>
      </c>
      <c r="BB38" s="827">
        <f t="shared" si="18"/>
        <v>7.1</v>
      </c>
      <c r="BC38" s="827">
        <f t="shared" si="18"/>
        <v>18</v>
      </c>
      <c r="BD38" s="827">
        <f t="shared" si="18"/>
        <v>18</v>
      </c>
      <c r="BE38" s="827">
        <f t="shared" si="18"/>
        <v>65</v>
      </c>
      <c r="BF38" s="827">
        <f t="shared" si="18"/>
        <v>65</v>
      </c>
      <c r="BG38" s="827">
        <f t="shared" si="18"/>
        <v>115</v>
      </c>
      <c r="BH38" s="828">
        <f t="shared" si="18"/>
        <v>115</v>
      </c>
      <c r="BI38" s="829">
        <f t="shared" si="18"/>
        <v>896</v>
      </c>
    </row>
    <row r="39" spans="1:61" ht="15" customHeight="1">
      <c r="A39" s="808" t="s">
        <v>829</v>
      </c>
      <c r="B39" s="844" t="s">
        <v>827</v>
      </c>
      <c r="C39" s="827"/>
      <c r="D39" s="827"/>
      <c r="E39" s="827">
        <v>27</v>
      </c>
      <c r="F39" s="827">
        <v>7.1</v>
      </c>
      <c r="G39" s="827"/>
      <c r="H39" s="827"/>
      <c r="I39" s="827">
        <f>SUM(C39:H39)</f>
        <v>34.1</v>
      </c>
      <c r="J39" s="827"/>
      <c r="K39" s="827"/>
      <c r="L39" s="827"/>
      <c r="M39" s="827"/>
      <c r="N39" s="827"/>
      <c r="O39" s="827">
        <f>SUM(J39:N39)</f>
        <v>0</v>
      </c>
      <c r="P39" s="827"/>
      <c r="Q39" s="827"/>
      <c r="R39" s="827"/>
      <c r="S39" s="827"/>
      <c r="T39" s="827"/>
      <c r="U39" s="827"/>
      <c r="V39" s="827"/>
      <c r="W39" s="827"/>
      <c r="X39" s="827"/>
      <c r="Y39" s="827">
        <f>SUM(P39:X39)</f>
        <v>0</v>
      </c>
      <c r="Z39" s="827"/>
      <c r="AA39" s="827">
        <v>15</v>
      </c>
      <c r="AB39" s="827"/>
      <c r="AC39" s="827"/>
      <c r="AD39" s="827"/>
      <c r="AE39" s="827">
        <v>23</v>
      </c>
      <c r="AF39" s="827"/>
      <c r="AG39" s="824">
        <f>SUM(Z39:AF39)</f>
        <v>38</v>
      </c>
      <c r="AH39" s="824"/>
      <c r="AI39" s="827">
        <v>134</v>
      </c>
      <c r="AJ39" s="827"/>
      <c r="AK39" s="827"/>
      <c r="AL39" s="827">
        <f>SUM(AH39:AK39)</f>
        <v>134</v>
      </c>
      <c r="AM39" s="827">
        <v>31</v>
      </c>
      <c r="AN39" s="827"/>
      <c r="AO39" s="827">
        <f>SUM(AM39:AN39)</f>
        <v>31</v>
      </c>
      <c r="AP39" s="827">
        <v>0</v>
      </c>
      <c r="AQ39" s="824">
        <f t="shared" si="15"/>
        <v>0</v>
      </c>
      <c r="AR39" s="827"/>
      <c r="AS39" s="827">
        <v>26</v>
      </c>
      <c r="AT39" s="827"/>
      <c r="AU39" s="827"/>
      <c r="AV39" s="827">
        <f>SUM(AR39:AU39)</f>
        <v>26</v>
      </c>
      <c r="AW39" s="827"/>
      <c r="AX39" s="827"/>
      <c r="AY39" s="827">
        <v>7.4</v>
      </c>
      <c r="AZ39" s="827"/>
      <c r="BA39" s="827"/>
      <c r="BB39" s="827">
        <f>SUM(AW39:BA39)</f>
        <v>7.4</v>
      </c>
      <c r="BC39" s="827">
        <v>24</v>
      </c>
      <c r="BD39" s="827">
        <f>SUM(BC39:BC39)</f>
        <v>24</v>
      </c>
      <c r="BE39" s="827">
        <v>29</v>
      </c>
      <c r="BF39" s="827">
        <f>SUM(BE39:BE39)</f>
        <v>29</v>
      </c>
      <c r="BG39" s="827">
        <v>254</v>
      </c>
      <c r="BH39" s="828">
        <f>SUM(BG39:BG39)</f>
        <v>254</v>
      </c>
      <c r="BI39" s="829">
        <f>SUM(I:I+O:O+Y:Y+AG:AG+AL:AL+AO:AO+AQ:AQ+AV:AV+BB:BB+BD:BD+BF:BF+BH:BH)</f>
        <v>577.5</v>
      </c>
    </row>
    <row r="40" spans="1:61" ht="15" customHeight="1">
      <c r="A40" s="830"/>
      <c r="B40" s="844" t="s">
        <v>1020</v>
      </c>
      <c r="C40" s="827"/>
      <c r="D40" s="827">
        <v>19.6</v>
      </c>
      <c r="E40" s="827"/>
      <c r="F40" s="827"/>
      <c r="G40" s="827"/>
      <c r="H40" s="827"/>
      <c r="I40" s="827">
        <f>SUM(C40:H40)</f>
        <v>19.6</v>
      </c>
      <c r="J40" s="827"/>
      <c r="K40" s="827"/>
      <c r="L40" s="827"/>
      <c r="M40" s="827"/>
      <c r="N40" s="827"/>
      <c r="O40" s="827">
        <f>SUM(J40:N40)</f>
        <v>0</v>
      </c>
      <c r="P40" s="827"/>
      <c r="Q40" s="827"/>
      <c r="R40" s="827"/>
      <c r="S40" s="827"/>
      <c r="T40" s="827"/>
      <c r="U40" s="827"/>
      <c r="V40" s="827"/>
      <c r="W40" s="827">
        <v>58</v>
      </c>
      <c r="X40" s="827"/>
      <c r="Y40" s="827">
        <f>SUM(P40:X40)</f>
        <v>58</v>
      </c>
      <c r="Z40" s="827"/>
      <c r="AA40" s="827"/>
      <c r="AB40" s="827"/>
      <c r="AC40" s="827"/>
      <c r="AD40" s="827"/>
      <c r="AE40" s="827">
        <v>41</v>
      </c>
      <c r="AF40" s="827"/>
      <c r="AG40" s="824">
        <f>SUM(Z40:AF40)</f>
        <v>41</v>
      </c>
      <c r="AH40" s="824"/>
      <c r="AI40" s="827">
        <v>95</v>
      </c>
      <c r="AJ40" s="827"/>
      <c r="AK40" s="827"/>
      <c r="AL40" s="827">
        <f>SUM(AH40:AK40)</f>
        <v>95</v>
      </c>
      <c r="AM40" s="827">
        <v>22</v>
      </c>
      <c r="AN40" s="827"/>
      <c r="AO40" s="827">
        <f>SUM(AM40:AN40)</f>
        <v>22</v>
      </c>
      <c r="AP40" s="827">
        <v>0</v>
      </c>
      <c r="AQ40" s="824">
        <f t="shared" si="15"/>
        <v>0</v>
      </c>
      <c r="AR40" s="827"/>
      <c r="AS40" s="827">
        <v>6.9</v>
      </c>
      <c r="AT40" s="827"/>
      <c r="AU40" s="827"/>
      <c r="AV40" s="827">
        <f>SUM(AR40:AU40)</f>
        <v>6.9</v>
      </c>
      <c r="AW40" s="827">
        <v>8</v>
      </c>
      <c r="AX40" s="827"/>
      <c r="AY40" s="827"/>
      <c r="AZ40" s="827"/>
      <c r="BA40" s="827"/>
      <c r="BB40" s="827">
        <f>SUM(AW40:BA40)</f>
        <v>8</v>
      </c>
      <c r="BC40" s="827"/>
      <c r="BD40" s="827">
        <f>SUM(BC40:BC40)</f>
        <v>0</v>
      </c>
      <c r="BE40" s="827">
        <v>39</v>
      </c>
      <c r="BF40" s="827">
        <f>SUM(BE40:BE40)</f>
        <v>39</v>
      </c>
      <c r="BG40" s="827"/>
      <c r="BH40" s="828">
        <f>SUM(BG40:BG40)</f>
        <v>0</v>
      </c>
      <c r="BI40" s="829">
        <f>SUM(I:I+O:O+Y:Y+AG:AG+AL:AL+AO:AO+AQ:AQ+AV:AV+BB:BB+BD:BD+BF:BF+BH:BH)</f>
        <v>289.5</v>
      </c>
    </row>
    <row r="41" spans="1:61" ht="15" customHeight="1">
      <c r="A41" s="830"/>
      <c r="B41" s="844" t="s">
        <v>842</v>
      </c>
      <c r="C41" s="827">
        <f aca="true" t="shared" si="19" ref="C41:AI41">SUM(C39:C40)</f>
        <v>0</v>
      </c>
      <c r="D41" s="827">
        <f t="shared" si="19"/>
        <v>19.6</v>
      </c>
      <c r="E41" s="827">
        <f t="shared" si="19"/>
        <v>27</v>
      </c>
      <c r="F41" s="827">
        <f t="shared" si="19"/>
        <v>7.1</v>
      </c>
      <c r="G41" s="827">
        <f t="shared" si="19"/>
        <v>0</v>
      </c>
      <c r="H41" s="827">
        <f t="shared" si="19"/>
        <v>0</v>
      </c>
      <c r="I41" s="827">
        <f t="shared" si="19"/>
        <v>53.7</v>
      </c>
      <c r="J41" s="827">
        <f t="shared" si="19"/>
        <v>0</v>
      </c>
      <c r="K41" s="827">
        <f t="shared" si="19"/>
        <v>0</v>
      </c>
      <c r="L41" s="827">
        <f t="shared" si="19"/>
        <v>0</v>
      </c>
      <c r="M41" s="827">
        <f t="shared" si="19"/>
        <v>0</v>
      </c>
      <c r="N41" s="827">
        <f t="shared" si="19"/>
        <v>0</v>
      </c>
      <c r="O41" s="827">
        <f t="shared" si="19"/>
        <v>0</v>
      </c>
      <c r="P41" s="827">
        <f t="shared" si="19"/>
        <v>0</v>
      </c>
      <c r="Q41" s="827">
        <f t="shared" si="19"/>
        <v>0</v>
      </c>
      <c r="R41" s="827">
        <f t="shared" si="19"/>
        <v>0</v>
      </c>
      <c r="S41" s="827">
        <f t="shared" si="19"/>
        <v>0</v>
      </c>
      <c r="T41" s="827">
        <f t="shared" si="19"/>
        <v>0</v>
      </c>
      <c r="U41" s="827">
        <f t="shared" si="19"/>
        <v>0</v>
      </c>
      <c r="V41" s="827">
        <f t="shared" si="19"/>
        <v>0</v>
      </c>
      <c r="W41" s="827">
        <f t="shared" si="19"/>
        <v>58</v>
      </c>
      <c r="X41" s="827">
        <f t="shared" si="19"/>
        <v>0</v>
      </c>
      <c r="Y41" s="827">
        <f t="shared" si="19"/>
        <v>58</v>
      </c>
      <c r="Z41" s="827">
        <f t="shared" si="19"/>
        <v>0</v>
      </c>
      <c r="AA41" s="827">
        <f t="shared" si="19"/>
        <v>15</v>
      </c>
      <c r="AB41" s="827">
        <f t="shared" si="19"/>
        <v>0</v>
      </c>
      <c r="AC41" s="827">
        <f t="shared" si="19"/>
        <v>0</v>
      </c>
      <c r="AD41" s="827">
        <f t="shared" si="19"/>
        <v>0</v>
      </c>
      <c r="AE41" s="827">
        <f t="shared" si="19"/>
        <v>64</v>
      </c>
      <c r="AF41" s="827">
        <f t="shared" si="19"/>
        <v>0</v>
      </c>
      <c r="AG41" s="827">
        <f t="shared" si="19"/>
        <v>79</v>
      </c>
      <c r="AH41" s="827">
        <f t="shared" si="19"/>
        <v>0</v>
      </c>
      <c r="AI41" s="827">
        <f t="shared" si="19"/>
        <v>229</v>
      </c>
      <c r="AJ41" s="827"/>
      <c r="AK41" s="827">
        <f aca="true" t="shared" si="20" ref="AK41:AP41">SUM(AK39:AK40)</f>
        <v>0</v>
      </c>
      <c r="AL41" s="827">
        <f t="shared" si="20"/>
        <v>229</v>
      </c>
      <c r="AM41" s="827">
        <f t="shared" si="20"/>
        <v>53</v>
      </c>
      <c r="AN41" s="827">
        <f t="shared" si="20"/>
        <v>0</v>
      </c>
      <c r="AO41" s="827">
        <f t="shared" si="20"/>
        <v>53</v>
      </c>
      <c r="AP41" s="827">
        <f t="shared" si="20"/>
        <v>0</v>
      </c>
      <c r="AQ41" s="824">
        <f t="shared" si="15"/>
        <v>0</v>
      </c>
      <c r="AR41" s="827">
        <f aca="true" t="shared" si="21" ref="AR41:BI41">SUM(AR39:AR40)</f>
        <v>0</v>
      </c>
      <c r="AS41" s="827">
        <f t="shared" si="21"/>
        <v>32.9</v>
      </c>
      <c r="AT41" s="827">
        <f t="shared" si="21"/>
        <v>0</v>
      </c>
      <c r="AU41" s="827">
        <f t="shared" si="21"/>
        <v>0</v>
      </c>
      <c r="AV41" s="827">
        <f t="shared" si="21"/>
        <v>32.9</v>
      </c>
      <c r="AW41" s="827">
        <f t="shared" si="21"/>
        <v>8</v>
      </c>
      <c r="AX41" s="827">
        <f t="shared" si="21"/>
        <v>0</v>
      </c>
      <c r="AY41" s="827">
        <f t="shared" si="21"/>
        <v>7.4</v>
      </c>
      <c r="AZ41" s="827">
        <f t="shared" si="21"/>
        <v>0</v>
      </c>
      <c r="BA41" s="827">
        <f t="shared" si="21"/>
        <v>0</v>
      </c>
      <c r="BB41" s="827">
        <f t="shared" si="21"/>
        <v>15.4</v>
      </c>
      <c r="BC41" s="827">
        <f t="shared" si="21"/>
        <v>24</v>
      </c>
      <c r="BD41" s="827">
        <f t="shared" si="21"/>
        <v>24</v>
      </c>
      <c r="BE41" s="827">
        <f t="shared" si="21"/>
        <v>68</v>
      </c>
      <c r="BF41" s="827">
        <f t="shared" si="21"/>
        <v>68</v>
      </c>
      <c r="BG41" s="827">
        <f t="shared" si="21"/>
        <v>254</v>
      </c>
      <c r="BH41" s="828">
        <f t="shared" si="21"/>
        <v>254</v>
      </c>
      <c r="BI41" s="829">
        <f t="shared" si="21"/>
        <v>867</v>
      </c>
    </row>
    <row r="42" spans="1:61" ht="15" customHeight="1">
      <c r="A42" s="808" t="s">
        <v>830</v>
      </c>
      <c r="B42" s="844" t="s">
        <v>1045</v>
      </c>
      <c r="C42" s="827">
        <v>116</v>
      </c>
      <c r="D42" s="827">
        <v>144</v>
      </c>
      <c r="E42" s="827"/>
      <c r="F42" s="827">
        <v>231</v>
      </c>
      <c r="G42" s="827"/>
      <c r="H42" s="827"/>
      <c r="I42" s="827">
        <f>SUM(C42:H42)</f>
        <v>491</v>
      </c>
      <c r="J42" s="827"/>
      <c r="K42" s="827"/>
      <c r="L42" s="827">
        <v>18</v>
      </c>
      <c r="M42" s="827"/>
      <c r="N42" s="827"/>
      <c r="O42" s="827">
        <f>SUM(J42:N42)</f>
        <v>18</v>
      </c>
      <c r="P42" s="827"/>
      <c r="Q42" s="827">
        <v>5.7</v>
      </c>
      <c r="R42" s="827"/>
      <c r="S42" s="827"/>
      <c r="T42" s="827">
        <v>45</v>
      </c>
      <c r="U42" s="827"/>
      <c r="V42" s="827">
        <v>38</v>
      </c>
      <c r="W42" s="827">
        <v>272</v>
      </c>
      <c r="X42" s="827">
        <v>0.8</v>
      </c>
      <c r="Y42" s="827">
        <f>SUM(P42:X42)</f>
        <v>361.5</v>
      </c>
      <c r="Z42" s="827"/>
      <c r="AA42" s="827"/>
      <c r="AB42" s="827"/>
      <c r="AC42" s="827"/>
      <c r="AD42" s="827">
        <v>21</v>
      </c>
      <c r="AE42" s="827">
        <v>173</v>
      </c>
      <c r="AF42" s="827"/>
      <c r="AG42" s="824">
        <f>SUM(Z42:AF42)</f>
        <v>194</v>
      </c>
      <c r="AH42" s="824"/>
      <c r="AI42" s="827">
        <v>355</v>
      </c>
      <c r="AJ42" s="827"/>
      <c r="AK42" s="827"/>
      <c r="AL42" s="827">
        <f>SUM(AH42:AK42)</f>
        <v>355</v>
      </c>
      <c r="AM42" s="827">
        <v>135</v>
      </c>
      <c r="AN42" s="827"/>
      <c r="AO42" s="827">
        <f>SUM(AM42:AN42)</f>
        <v>135</v>
      </c>
      <c r="AP42" s="827">
        <v>27</v>
      </c>
      <c r="AQ42" s="824">
        <f t="shared" si="15"/>
        <v>27</v>
      </c>
      <c r="AR42" s="827"/>
      <c r="AS42" s="827">
        <v>53</v>
      </c>
      <c r="AT42" s="827"/>
      <c r="AU42" s="827"/>
      <c r="AV42" s="827">
        <f>SUM(AR42:AU42)</f>
        <v>53</v>
      </c>
      <c r="AW42" s="827"/>
      <c r="AX42" s="827"/>
      <c r="AY42" s="827">
        <v>58</v>
      </c>
      <c r="AZ42" s="827"/>
      <c r="BA42" s="827"/>
      <c r="BB42" s="827">
        <f>SUM(AW42:BA42)</f>
        <v>58</v>
      </c>
      <c r="BC42" s="827">
        <v>219</v>
      </c>
      <c r="BD42" s="827">
        <f>SUM(BC42:BC42)</f>
        <v>219</v>
      </c>
      <c r="BE42" s="827">
        <v>275</v>
      </c>
      <c r="BF42" s="827">
        <f>SUM(BE42:BE42)</f>
        <v>275</v>
      </c>
      <c r="BG42" s="827">
        <v>266</v>
      </c>
      <c r="BH42" s="828">
        <f>SUM(BG42:BG42)</f>
        <v>266</v>
      </c>
      <c r="BI42" s="829">
        <f>SUM(I:I+O:O+Y:Y+AG:AG+AL:AL+AO:AO+AQ:AQ+AV:AV+BB:BB+BD:BD+BF:BF+BH:BH)</f>
        <v>2452.5</v>
      </c>
    </row>
    <row r="43" spans="1:61" ht="15" customHeight="1">
      <c r="A43" s="830"/>
      <c r="B43" s="844" t="s">
        <v>831</v>
      </c>
      <c r="C43" s="827"/>
      <c r="D43" s="827"/>
      <c r="E43" s="827"/>
      <c r="F43" s="827">
        <f>89.4+24</f>
        <v>113.4</v>
      </c>
      <c r="G43" s="827">
        <v>67</v>
      </c>
      <c r="H43" s="827"/>
      <c r="I43" s="827">
        <f>SUM(C43:H43)</f>
        <v>180.4</v>
      </c>
      <c r="J43" s="827"/>
      <c r="K43" s="827"/>
      <c r="L43" s="827"/>
      <c r="M43" s="827"/>
      <c r="N43" s="827"/>
      <c r="O43" s="827">
        <f>SUM(J43:N43)</f>
        <v>0</v>
      </c>
      <c r="P43" s="827"/>
      <c r="Q43" s="827"/>
      <c r="R43" s="827"/>
      <c r="S43" s="827"/>
      <c r="T43" s="827">
        <f>2.6+3.3</f>
        <v>5.9</v>
      </c>
      <c r="U43" s="827"/>
      <c r="V43" s="827"/>
      <c r="W43" s="827">
        <v>98</v>
      </c>
      <c r="X43" s="827"/>
      <c r="Y43" s="827">
        <f>SUM(P43:X43)</f>
        <v>103.9</v>
      </c>
      <c r="Z43" s="827"/>
      <c r="AA43" s="827"/>
      <c r="AB43" s="827"/>
      <c r="AC43" s="827"/>
      <c r="AD43" s="827"/>
      <c r="AE43" s="827">
        <v>22</v>
      </c>
      <c r="AF43" s="827"/>
      <c r="AG43" s="824">
        <f>SUM(Z43:AF43)</f>
        <v>22</v>
      </c>
      <c r="AH43" s="824"/>
      <c r="AI43" s="827">
        <f>142+60</f>
        <v>202</v>
      </c>
      <c r="AJ43" s="827"/>
      <c r="AK43" s="827"/>
      <c r="AL43" s="827">
        <f>SUM(AH43:AK43)</f>
        <v>202</v>
      </c>
      <c r="AM43" s="827">
        <v>34</v>
      </c>
      <c r="AN43" s="827"/>
      <c r="AO43" s="827">
        <f>SUM(AM43:AN43)</f>
        <v>34</v>
      </c>
      <c r="AP43" s="827">
        <v>3.8</v>
      </c>
      <c r="AQ43" s="824">
        <f t="shared" si="15"/>
        <v>3.8</v>
      </c>
      <c r="AR43" s="827"/>
      <c r="AS43" s="827">
        <f>15+23</f>
        <v>38</v>
      </c>
      <c r="AT43" s="827"/>
      <c r="AU43" s="827"/>
      <c r="AV43" s="827">
        <f>SUM(AR43:AU43)</f>
        <v>38</v>
      </c>
      <c r="AW43" s="827"/>
      <c r="AX43" s="827"/>
      <c r="AY43" s="827">
        <v>5.8</v>
      </c>
      <c r="AZ43" s="827"/>
      <c r="BA43" s="827"/>
      <c r="BB43" s="827">
        <f>SUM(AW43:BA43)</f>
        <v>5.8</v>
      </c>
      <c r="BC43" s="827">
        <v>29</v>
      </c>
      <c r="BD43" s="827">
        <f>SUM(BC43:BC43)</f>
        <v>29</v>
      </c>
      <c r="BE43" s="827">
        <v>163</v>
      </c>
      <c r="BF43" s="827">
        <f>SUM(BE43:BE43)</f>
        <v>163</v>
      </c>
      <c r="BG43" s="827">
        <f>111+42</f>
        <v>153</v>
      </c>
      <c r="BH43" s="828">
        <f>SUM(BG43:BG43)</f>
        <v>153</v>
      </c>
      <c r="BI43" s="829">
        <f>SUM(I:I+O:O+Y:Y+AG:AG+AL:AL+AO:AO+AQ:AQ+AV:AV+BB:BB+BD:BD+BF:BF+BH:BH)</f>
        <v>934.8999999999999</v>
      </c>
    </row>
    <row r="44" spans="1:61" ht="15" customHeight="1">
      <c r="A44" s="817"/>
      <c r="B44" s="844" t="s">
        <v>842</v>
      </c>
      <c r="C44" s="827">
        <f aca="true" t="shared" si="22" ref="C44:AI44">SUM(C42:C43)</f>
        <v>116</v>
      </c>
      <c r="D44" s="827">
        <f t="shared" si="22"/>
        <v>144</v>
      </c>
      <c r="E44" s="827">
        <f t="shared" si="22"/>
        <v>0</v>
      </c>
      <c r="F44" s="827">
        <f t="shared" si="22"/>
        <v>344.4</v>
      </c>
      <c r="G44" s="827">
        <f t="shared" si="22"/>
        <v>67</v>
      </c>
      <c r="H44" s="827">
        <f t="shared" si="22"/>
        <v>0</v>
      </c>
      <c r="I44" s="827">
        <f t="shared" si="22"/>
        <v>671.4</v>
      </c>
      <c r="J44" s="827">
        <f t="shared" si="22"/>
        <v>0</v>
      </c>
      <c r="K44" s="827">
        <f t="shared" si="22"/>
        <v>0</v>
      </c>
      <c r="L44" s="827">
        <f t="shared" si="22"/>
        <v>18</v>
      </c>
      <c r="M44" s="827">
        <f t="shared" si="22"/>
        <v>0</v>
      </c>
      <c r="N44" s="827">
        <f t="shared" si="22"/>
        <v>0</v>
      </c>
      <c r="O44" s="827">
        <f t="shared" si="22"/>
        <v>18</v>
      </c>
      <c r="P44" s="827">
        <f t="shared" si="22"/>
        <v>0</v>
      </c>
      <c r="Q44" s="827">
        <f t="shared" si="22"/>
        <v>5.7</v>
      </c>
      <c r="R44" s="827">
        <f t="shared" si="22"/>
        <v>0</v>
      </c>
      <c r="S44" s="827">
        <f t="shared" si="22"/>
        <v>0</v>
      </c>
      <c r="T44" s="827">
        <f t="shared" si="22"/>
        <v>50.9</v>
      </c>
      <c r="U44" s="827">
        <f t="shared" si="22"/>
        <v>0</v>
      </c>
      <c r="V44" s="827">
        <f t="shared" si="22"/>
        <v>38</v>
      </c>
      <c r="W44" s="827">
        <f t="shared" si="22"/>
        <v>370</v>
      </c>
      <c r="X44" s="827">
        <f t="shared" si="22"/>
        <v>0.8</v>
      </c>
      <c r="Y44" s="827">
        <f t="shared" si="22"/>
        <v>465.4</v>
      </c>
      <c r="Z44" s="827">
        <f t="shared" si="22"/>
        <v>0</v>
      </c>
      <c r="AA44" s="827">
        <f t="shared" si="22"/>
        <v>0</v>
      </c>
      <c r="AB44" s="827">
        <f t="shared" si="22"/>
        <v>0</v>
      </c>
      <c r="AC44" s="827">
        <f t="shared" si="22"/>
        <v>0</v>
      </c>
      <c r="AD44" s="827">
        <f t="shared" si="22"/>
        <v>21</v>
      </c>
      <c r="AE44" s="827">
        <f t="shared" si="22"/>
        <v>195</v>
      </c>
      <c r="AF44" s="827">
        <f t="shared" si="22"/>
        <v>0</v>
      </c>
      <c r="AG44" s="827">
        <f t="shared" si="22"/>
        <v>216</v>
      </c>
      <c r="AH44" s="827">
        <f t="shared" si="22"/>
        <v>0</v>
      </c>
      <c r="AI44" s="827">
        <f t="shared" si="22"/>
        <v>557</v>
      </c>
      <c r="AJ44" s="827"/>
      <c r="AK44" s="827">
        <f aca="true" t="shared" si="23" ref="AK44:BI44">SUM(AK42:AK43)</f>
        <v>0</v>
      </c>
      <c r="AL44" s="827">
        <f t="shared" si="23"/>
        <v>557</v>
      </c>
      <c r="AM44" s="827">
        <f t="shared" si="23"/>
        <v>169</v>
      </c>
      <c r="AN44" s="827">
        <f t="shared" si="23"/>
        <v>0</v>
      </c>
      <c r="AO44" s="827">
        <f t="shared" si="23"/>
        <v>169</v>
      </c>
      <c r="AP44" s="827">
        <f t="shared" si="23"/>
        <v>30.8</v>
      </c>
      <c r="AQ44" s="827">
        <f t="shared" si="23"/>
        <v>30.8</v>
      </c>
      <c r="AR44" s="827">
        <f t="shared" si="23"/>
        <v>0</v>
      </c>
      <c r="AS44" s="827">
        <f t="shared" si="23"/>
        <v>91</v>
      </c>
      <c r="AT44" s="827">
        <f t="shared" si="23"/>
        <v>0</v>
      </c>
      <c r="AU44" s="827">
        <f t="shared" si="23"/>
        <v>0</v>
      </c>
      <c r="AV44" s="827">
        <f t="shared" si="23"/>
        <v>91</v>
      </c>
      <c r="AW44" s="827">
        <f t="shared" si="23"/>
        <v>0</v>
      </c>
      <c r="AX44" s="827">
        <f t="shared" si="23"/>
        <v>0</v>
      </c>
      <c r="AY44" s="827">
        <f t="shared" si="23"/>
        <v>63.8</v>
      </c>
      <c r="AZ44" s="827">
        <f t="shared" si="23"/>
        <v>0</v>
      </c>
      <c r="BA44" s="827">
        <f t="shared" si="23"/>
        <v>0</v>
      </c>
      <c r="BB44" s="827">
        <f t="shared" si="23"/>
        <v>63.8</v>
      </c>
      <c r="BC44" s="827">
        <f t="shared" si="23"/>
        <v>248</v>
      </c>
      <c r="BD44" s="827">
        <f t="shared" si="23"/>
        <v>248</v>
      </c>
      <c r="BE44" s="827">
        <f t="shared" si="23"/>
        <v>438</v>
      </c>
      <c r="BF44" s="827">
        <f t="shared" si="23"/>
        <v>438</v>
      </c>
      <c r="BG44" s="827">
        <f t="shared" si="23"/>
        <v>419</v>
      </c>
      <c r="BH44" s="828">
        <f t="shared" si="23"/>
        <v>419</v>
      </c>
      <c r="BI44" s="829">
        <f t="shared" si="23"/>
        <v>3387.3999999999996</v>
      </c>
    </row>
    <row r="45" spans="1:61" ht="15" customHeight="1">
      <c r="A45" s="808" t="s">
        <v>832</v>
      </c>
      <c r="B45" s="844" t="s">
        <v>1062</v>
      </c>
      <c r="C45" s="827">
        <v>16</v>
      </c>
      <c r="D45" s="827">
        <v>38</v>
      </c>
      <c r="E45" s="827"/>
      <c r="F45" s="827">
        <v>116.5</v>
      </c>
      <c r="G45" s="827">
        <v>110</v>
      </c>
      <c r="H45" s="827"/>
      <c r="I45" s="827">
        <f>SUM(C45:H45)</f>
        <v>280.5</v>
      </c>
      <c r="J45" s="827"/>
      <c r="K45" s="827"/>
      <c r="L45" s="827"/>
      <c r="M45" s="827"/>
      <c r="N45" s="827">
        <v>27</v>
      </c>
      <c r="O45" s="827">
        <f>SUM(J45:N45)</f>
        <v>27</v>
      </c>
      <c r="P45" s="827"/>
      <c r="Q45" s="827">
        <v>17</v>
      </c>
      <c r="R45" s="827"/>
      <c r="S45" s="827"/>
      <c r="T45" s="827">
        <v>6.7</v>
      </c>
      <c r="U45" s="827">
        <v>8</v>
      </c>
      <c r="V45" s="827">
        <v>94</v>
      </c>
      <c r="W45" s="827">
        <v>15</v>
      </c>
      <c r="X45" s="827">
        <v>8.9</v>
      </c>
      <c r="Y45" s="827">
        <f>SUM(P45:X45)</f>
        <v>149.6</v>
      </c>
      <c r="Z45" s="827"/>
      <c r="AA45" s="827">
        <v>6.9</v>
      </c>
      <c r="AB45" s="827">
        <v>7.4</v>
      </c>
      <c r="AC45" s="827"/>
      <c r="AD45" s="827"/>
      <c r="AE45" s="827">
        <v>67</v>
      </c>
      <c r="AF45" s="827">
        <v>40</v>
      </c>
      <c r="AG45" s="824">
        <f>SUM(Z45:AF45)</f>
        <v>121.3</v>
      </c>
      <c r="AH45" s="824"/>
      <c r="AI45" s="827">
        <v>191</v>
      </c>
      <c r="AJ45" s="827"/>
      <c r="AK45" s="827"/>
      <c r="AL45" s="827">
        <f>SUM(AH45:AK45)</f>
        <v>191</v>
      </c>
      <c r="AM45" s="827">
        <v>103</v>
      </c>
      <c r="AN45" s="827"/>
      <c r="AO45" s="827">
        <f>SUM(AM45:AN45)</f>
        <v>103</v>
      </c>
      <c r="AP45" s="827">
        <v>17</v>
      </c>
      <c r="AQ45" s="824">
        <f>AP45</f>
        <v>17</v>
      </c>
      <c r="AR45" s="827"/>
      <c r="AS45" s="827">
        <v>61</v>
      </c>
      <c r="AT45" s="827">
        <v>5.7</v>
      </c>
      <c r="AU45" s="827"/>
      <c r="AV45" s="827">
        <f>SUM(AR45:AU45)</f>
        <v>66.7</v>
      </c>
      <c r="AW45" s="827"/>
      <c r="AX45" s="827"/>
      <c r="AY45" s="827">
        <v>17</v>
      </c>
      <c r="AZ45" s="827"/>
      <c r="BA45" s="827"/>
      <c r="BB45" s="827">
        <f>SUM(AW45:BA45)</f>
        <v>17</v>
      </c>
      <c r="BC45" s="827">
        <v>46</v>
      </c>
      <c r="BD45" s="827">
        <f>SUM(BC45:BC45)</f>
        <v>46</v>
      </c>
      <c r="BE45" s="827">
        <v>325</v>
      </c>
      <c r="BF45" s="827">
        <f>SUM(BE45:BE45)</f>
        <v>325</v>
      </c>
      <c r="BG45" s="827">
        <v>148</v>
      </c>
      <c r="BH45" s="828">
        <f>SUM(BG45:BG45)</f>
        <v>148</v>
      </c>
      <c r="BI45" s="829">
        <f>SUM(I:I+O:O+Y:Y+AG:AG+AL:AL+AO:AO+AQ:AQ+AV:AV+BB:BB+BD:BD+BF:BF+BH:BH)</f>
        <v>1492.1</v>
      </c>
    </row>
    <row r="46" spans="1:61" ht="15" customHeight="1">
      <c r="A46" s="830"/>
      <c r="B46" s="844" t="s">
        <v>1026</v>
      </c>
      <c r="C46" s="827">
        <v>3</v>
      </c>
      <c r="D46" s="827">
        <v>19</v>
      </c>
      <c r="E46" s="827"/>
      <c r="F46" s="827">
        <v>21.7</v>
      </c>
      <c r="G46" s="827"/>
      <c r="H46" s="827"/>
      <c r="I46" s="827">
        <f>SUM(C46:H46)</f>
        <v>43.7</v>
      </c>
      <c r="J46" s="827"/>
      <c r="K46" s="827"/>
      <c r="L46" s="827"/>
      <c r="M46" s="827"/>
      <c r="N46" s="827"/>
      <c r="O46" s="827">
        <f>SUM(J46:N46)</f>
        <v>0</v>
      </c>
      <c r="P46" s="827"/>
      <c r="Q46" s="827"/>
      <c r="R46" s="827"/>
      <c r="S46" s="827"/>
      <c r="T46" s="827">
        <v>4.9</v>
      </c>
      <c r="U46" s="827"/>
      <c r="V46" s="827">
        <v>10</v>
      </c>
      <c r="W46" s="827">
        <v>27</v>
      </c>
      <c r="X46" s="827"/>
      <c r="Y46" s="827">
        <f>SUM(P46:X46)</f>
        <v>41.9</v>
      </c>
      <c r="Z46" s="827"/>
      <c r="AA46" s="827"/>
      <c r="AB46" s="827"/>
      <c r="AC46" s="827"/>
      <c r="AD46" s="827"/>
      <c r="AE46" s="827">
        <v>24</v>
      </c>
      <c r="AF46" s="827"/>
      <c r="AG46" s="824">
        <f>SUM(Z46:AF46)</f>
        <v>24</v>
      </c>
      <c r="AH46" s="824"/>
      <c r="AI46" s="827">
        <v>75</v>
      </c>
      <c r="AJ46" s="827"/>
      <c r="AK46" s="827"/>
      <c r="AL46" s="827">
        <f>SUM(AH46:AK46)</f>
        <v>75</v>
      </c>
      <c r="AM46" s="827">
        <v>22</v>
      </c>
      <c r="AN46" s="827"/>
      <c r="AO46" s="827">
        <f>SUM(AM46:AN46)</f>
        <v>22</v>
      </c>
      <c r="AP46" s="827">
        <v>0</v>
      </c>
      <c r="AQ46" s="824">
        <f>AP46</f>
        <v>0</v>
      </c>
      <c r="AR46" s="827"/>
      <c r="AS46" s="827">
        <v>24</v>
      </c>
      <c r="AT46" s="827"/>
      <c r="AU46" s="827"/>
      <c r="AV46" s="827">
        <f>SUM(AR46:AU46)</f>
        <v>24</v>
      </c>
      <c r="AW46" s="827"/>
      <c r="AX46" s="827"/>
      <c r="AY46" s="827"/>
      <c r="AZ46" s="827"/>
      <c r="BA46" s="827"/>
      <c r="BB46" s="827">
        <f>SUM(AW46:BA46)</f>
        <v>0</v>
      </c>
      <c r="BC46" s="827"/>
      <c r="BD46" s="827">
        <f>SUM(BC46:BC46)</f>
        <v>0</v>
      </c>
      <c r="BE46" s="827">
        <v>7</v>
      </c>
      <c r="BF46" s="827">
        <f>SUM(BE46:BE46)</f>
        <v>7</v>
      </c>
      <c r="BG46" s="827">
        <v>80</v>
      </c>
      <c r="BH46" s="828">
        <f>SUM(BG46:BG46)</f>
        <v>80</v>
      </c>
      <c r="BI46" s="829">
        <f>SUM(I:I+O:O+Y:Y+AG:AG+AL:AL+AO:AO+AQ:AQ+AV:AV+BB:BB+BD:BD+BF:BF+BH:BH)</f>
        <v>317.6</v>
      </c>
    </row>
    <row r="47" spans="1:61" ht="15" customHeight="1">
      <c r="A47" s="817"/>
      <c r="B47" s="844" t="s">
        <v>842</v>
      </c>
      <c r="C47" s="827">
        <f aca="true" t="shared" si="24" ref="C47:AI47">SUM(C45:C46)</f>
        <v>19</v>
      </c>
      <c r="D47" s="827">
        <f t="shared" si="24"/>
        <v>57</v>
      </c>
      <c r="E47" s="827">
        <f t="shared" si="24"/>
        <v>0</v>
      </c>
      <c r="F47" s="827">
        <f t="shared" si="24"/>
        <v>138.2</v>
      </c>
      <c r="G47" s="827">
        <f t="shared" si="24"/>
        <v>110</v>
      </c>
      <c r="H47" s="827">
        <f t="shared" si="24"/>
        <v>0</v>
      </c>
      <c r="I47" s="827">
        <f t="shared" si="24"/>
        <v>324.2</v>
      </c>
      <c r="J47" s="827">
        <f t="shared" si="24"/>
        <v>0</v>
      </c>
      <c r="K47" s="827">
        <f t="shared" si="24"/>
        <v>0</v>
      </c>
      <c r="L47" s="827">
        <f t="shared" si="24"/>
        <v>0</v>
      </c>
      <c r="M47" s="827">
        <f t="shared" si="24"/>
        <v>0</v>
      </c>
      <c r="N47" s="827">
        <f t="shared" si="24"/>
        <v>27</v>
      </c>
      <c r="O47" s="827">
        <f t="shared" si="24"/>
        <v>27</v>
      </c>
      <c r="P47" s="827">
        <f t="shared" si="24"/>
        <v>0</v>
      </c>
      <c r="Q47" s="827">
        <f t="shared" si="24"/>
        <v>17</v>
      </c>
      <c r="R47" s="827">
        <f t="shared" si="24"/>
        <v>0</v>
      </c>
      <c r="S47" s="827">
        <f t="shared" si="24"/>
        <v>0</v>
      </c>
      <c r="T47" s="827">
        <f t="shared" si="24"/>
        <v>11.600000000000001</v>
      </c>
      <c r="U47" s="827">
        <f t="shared" si="24"/>
        <v>8</v>
      </c>
      <c r="V47" s="827">
        <f t="shared" si="24"/>
        <v>104</v>
      </c>
      <c r="W47" s="827">
        <f t="shared" si="24"/>
        <v>42</v>
      </c>
      <c r="X47" s="827">
        <f t="shared" si="24"/>
        <v>8.9</v>
      </c>
      <c r="Y47" s="827">
        <f t="shared" si="24"/>
        <v>191.5</v>
      </c>
      <c r="Z47" s="827">
        <f t="shared" si="24"/>
        <v>0</v>
      </c>
      <c r="AA47" s="827">
        <f t="shared" si="24"/>
        <v>6.9</v>
      </c>
      <c r="AB47" s="827">
        <f t="shared" si="24"/>
        <v>7.4</v>
      </c>
      <c r="AC47" s="827">
        <f t="shared" si="24"/>
        <v>0</v>
      </c>
      <c r="AD47" s="827">
        <f t="shared" si="24"/>
        <v>0</v>
      </c>
      <c r="AE47" s="827">
        <f t="shared" si="24"/>
        <v>91</v>
      </c>
      <c r="AF47" s="827">
        <f t="shared" si="24"/>
        <v>40</v>
      </c>
      <c r="AG47" s="827">
        <f t="shared" si="24"/>
        <v>145.3</v>
      </c>
      <c r="AH47" s="827">
        <f t="shared" si="24"/>
        <v>0</v>
      </c>
      <c r="AI47" s="827">
        <f t="shared" si="24"/>
        <v>266</v>
      </c>
      <c r="AJ47" s="827"/>
      <c r="AK47" s="827">
        <f aca="true" t="shared" si="25" ref="AK47:BI47">SUM(AK45:AK46)</f>
        <v>0</v>
      </c>
      <c r="AL47" s="827">
        <f t="shared" si="25"/>
        <v>266</v>
      </c>
      <c r="AM47" s="827">
        <f t="shared" si="25"/>
        <v>125</v>
      </c>
      <c r="AN47" s="827">
        <f t="shared" si="25"/>
        <v>0</v>
      </c>
      <c r="AO47" s="827">
        <f t="shared" si="25"/>
        <v>125</v>
      </c>
      <c r="AP47" s="827">
        <f t="shared" si="25"/>
        <v>17</v>
      </c>
      <c r="AQ47" s="827">
        <f t="shared" si="25"/>
        <v>17</v>
      </c>
      <c r="AR47" s="827">
        <f t="shared" si="25"/>
        <v>0</v>
      </c>
      <c r="AS47" s="827">
        <f t="shared" si="25"/>
        <v>85</v>
      </c>
      <c r="AT47" s="827">
        <f t="shared" si="25"/>
        <v>5.7</v>
      </c>
      <c r="AU47" s="827">
        <f t="shared" si="25"/>
        <v>0</v>
      </c>
      <c r="AV47" s="827">
        <f t="shared" si="25"/>
        <v>90.7</v>
      </c>
      <c r="AW47" s="827">
        <f t="shared" si="25"/>
        <v>0</v>
      </c>
      <c r="AX47" s="827">
        <f t="shared" si="25"/>
        <v>0</v>
      </c>
      <c r="AY47" s="827">
        <f t="shared" si="25"/>
        <v>17</v>
      </c>
      <c r="AZ47" s="827">
        <f t="shared" si="25"/>
        <v>0</v>
      </c>
      <c r="BA47" s="827">
        <f t="shared" si="25"/>
        <v>0</v>
      </c>
      <c r="BB47" s="827">
        <f t="shared" si="25"/>
        <v>17</v>
      </c>
      <c r="BC47" s="827">
        <f t="shared" si="25"/>
        <v>46</v>
      </c>
      <c r="BD47" s="827">
        <f t="shared" si="25"/>
        <v>46</v>
      </c>
      <c r="BE47" s="827">
        <f t="shared" si="25"/>
        <v>332</v>
      </c>
      <c r="BF47" s="827">
        <f t="shared" si="25"/>
        <v>332</v>
      </c>
      <c r="BG47" s="827">
        <f t="shared" si="25"/>
        <v>228</v>
      </c>
      <c r="BH47" s="828">
        <f t="shared" si="25"/>
        <v>228</v>
      </c>
      <c r="BI47" s="829">
        <f t="shared" si="25"/>
        <v>1809.6999999999998</v>
      </c>
    </row>
    <row r="48" spans="1:61" ht="15" customHeight="1">
      <c r="A48" s="839" t="s">
        <v>1027</v>
      </c>
      <c r="B48" s="844" t="s">
        <v>833</v>
      </c>
      <c r="C48" s="827"/>
      <c r="D48" s="827"/>
      <c r="E48" s="827">
        <v>67</v>
      </c>
      <c r="F48" s="827">
        <v>257</v>
      </c>
      <c r="G48" s="827"/>
      <c r="H48" s="827"/>
      <c r="I48" s="827">
        <f>SUM(C48:H48)</f>
        <v>324</v>
      </c>
      <c r="J48" s="827"/>
      <c r="K48" s="827"/>
      <c r="L48" s="827">
        <v>14</v>
      </c>
      <c r="M48" s="827"/>
      <c r="N48" s="827">
        <v>5.9</v>
      </c>
      <c r="O48" s="827">
        <f>SUM(J48:N48)</f>
        <v>19.9</v>
      </c>
      <c r="P48" s="827"/>
      <c r="Q48" s="827"/>
      <c r="R48" s="827"/>
      <c r="S48" s="827"/>
      <c r="T48" s="827">
        <v>29</v>
      </c>
      <c r="U48" s="827">
        <v>36</v>
      </c>
      <c r="V48" s="827">
        <v>6.5</v>
      </c>
      <c r="W48" s="827">
        <v>209</v>
      </c>
      <c r="X48" s="827"/>
      <c r="Y48" s="827">
        <f>SUM(P48:X48)</f>
        <v>280.5</v>
      </c>
      <c r="Z48" s="827"/>
      <c r="AA48" s="827"/>
      <c r="AB48" s="827"/>
      <c r="AC48" s="827"/>
      <c r="AD48" s="827"/>
      <c r="AE48" s="827">
        <v>202</v>
      </c>
      <c r="AF48" s="827"/>
      <c r="AG48" s="824">
        <f>SUM(Z48:AF48)</f>
        <v>202</v>
      </c>
      <c r="AH48" s="827"/>
      <c r="AI48" s="827">
        <v>654</v>
      </c>
      <c r="AJ48" s="827"/>
      <c r="AK48" s="827"/>
      <c r="AL48" s="827">
        <f>SUM(AH48:AK48)</f>
        <v>654</v>
      </c>
      <c r="AM48" s="827">
        <v>150</v>
      </c>
      <c r="AN48" s="827"/>
      <c r="AO48" s="827">
        <f>SUM(AM48:AN48)</f>
        <v>150</v>
      </c>
      <c r="AP48" s="827">
        <v>45</v>
      </c>
      <c r="AQ48" s="824">
        <f>AP48</f>
        <v>45</v>
      </c>
      <c r="AR48" s="827"/>
      <c r="AS48" s="827">
        <v>66</v>
      </c>
      <c r="AT48" s="827">
        <v>16</v>
      </c>
      <c r="AU48" s="827"/>
      <c r="AV48" s="827">
        <f>SUM(AR48:AU48)</f>
        <v>82</v>
      </c>
      <c r="AW48" s="827"/>
      <c r="AX48" s="827"/>
      <c r="AY48" s="827">
        <v>35</v>
      </c>
      <c r="AZ48" s="827"/>
      <c r="BA48" s="827"/>
      <c r="BB48" s="827">
        <f>SUM(AW48:BA48)</f>
        <v>35</v>
      </c>
      <c r="BC48" s="827">
        <v>157</v>
      </c>
      <c r="BD48" s="827">
        <f>SUM(BC48:BC48)</f>
        <v>157</v>
      </c>
      <c r="BE48" s="827">
        <v>345</v>
      </c>
      <c r="BF48" s="827">
        <f>SUM(BE48:BE48)</f>
        <v>345</v>
      </c>
      <c r="BG48" s="827">
        <v>466</v>
      </c>
      <c r="BH48" s="828">
        <f>SUM(BG48:BG48)</f>
        <v>466</v>
      </c>
      <c r="BI48" s="829">
        <f>SUM(I:I+O:O+Y:Y+AG:AG+AL:AL+AO:AO+AQ:AQ+AV:AV+BB:BB+BD:BD+BF:BF+BH:BH)</f>
        <v>2760.4</v>
      </c>
    </row>
    <row r="49" spans="1:61" s="850" customFormat="1" ht="15" customHeight="1">
      <c r="A49" s="845" t="s">
        <v>1029</v>
      </c>
      <c r="B49" s="844" t="s">
        <v>1030</v>
      </c>
      <c r="C49" s="846"/>
      <c r="D49" s="846">
        <v>584</v>
      </c>
      <c r="E49" s="846"/>
      <c r="F49" s="846">
        <v>355</v>
      </c>
      <c r="G49" s="846">
        <v>111</v>
      </c>
      <c r="H49" s="846">
        <v>42</v>
      </c>
      <c r="I49" s="846">
        <f>SUM(C49:H49)</f>
        <v>1092</v>
      </c>
      <c r="J49" s="846"/>
      <c r="K49" s="846"/>
      <c r="L49" s="846">
        <v>1.5</v>
      </c>
      <c r="M49" s="846">
        <v>21.5</v>
      </c>
      <c r="N49" s="846">
        <v>9.9</v>
      </c>
      <c r="O49" s="846">
        <f>SUM(J49:N49)</f>
        <v>32.9</v>
      </c>
      <c r="P49" s="846"/>
      <c r="Q49" s="846">
        <v>21.1</v>
      </c>
      <c r="R49" s="846"/>
      <c r="S49" s="846"/>
      <c r="T49" s="846">
        <v>6.2</v>
      </c>
      <c r="U49" s="846">
        <v>29</v>
      </c>
      <c r="V49" s="846">
        <v>60</v>
      </c>
      <c r="W49" s="846">
        <v>119</v>
      </c>
      <c r="X49" s="846">
        <v>1163</v>
      </c>
      <c r="Y49" s="846">
        <f>SUM(P49:X49)</f>
        <v>1398.3</v>
      </c>
      <c r="Z49" s="846"/>
      <c r="AA49" s="846"/>
      <c r="AB49" s="846"/>
      <c r="AC49" s="846">
        <v>6.5</v>
      </c>
      <c r="AD49" s="846"/>
      <c r="AE49" s="846">
        <v>168</v>
      </c>
      <c r="AF49" s="846">
        <v>420</v>
      </c>
      <c r="AG49" s="847">
        <f>SUM(Z49:AF49)</f>
        <v>594.5</v>
      </c>
      <c r="AH49" s="847"/>
      <c r="AI49" s="846">
        <v>3213.2</v>
      </c>
      <c r="AJ49" s="846"/>
      <c r="AK49" s="846"/>
      <c r="AL49" s="846">
        <f>SUM(AH49:AK49)</f>
        <v>3213.2</v>
      </c>
      <c r="AM49" s="846">
        <v>497</v>
      </c>
      <c r="AN49" s="846"/>
      <c r="AO49" s="846">
        <f>SUM(AM49:AN49)</f>
        <v>497</v>
      </c>
      <c r="AP49" s="846">
        <v>175.3</v>
      </c>
      <c r="AQ49" s="847">
        <f>AP49</f>
        <v>175.3</v>
      </c>
      <c r="AR49" s="846">
        <v>12</v>
      </c>
      <c r="AS49" s="846">
        <v>227</v>
      </c>
      <c r="AT49" s="846">
        <v>328</v>
      </c>
      <c r="AU49" s="846"/>
      <c r="AV49" s="846">
        <f>SUM(AR49:AU49)</f>
        <v>567</v>
      </c>
      <c r="AW49" s="846">
        <v>2.5</v>
      </c>
      <c r="AX49" s="846">
        <v>6.6</v>
      </c>
      <c r="AY49" s="846">
        <v>174</v>
      </c>
      <c r="AZ49" s="846">
        <v>101</v>
      </c>
      <c r="BA49" s="846">
        <v>50</v>
      </c>
      <c r="BB49" s="846">
        <f>SUM(AW49:BA49)</f>
        <v>334.1</v>
      </c>
      <c r="BC49" s="846">
        <v>399</v>
      </c>
      <c r="BD49" s="846">
        <f>SUM(BC49:BC49)</f>
        <v>399</v>
      </c>
      <c r="BE49" s="846">
        <v>1171</v>
      </c>
      <c r="BF49" s="846">
        <f>SUM(BE49:BE49)</f>
        <v>1171</v>
      </c>
      <c r="BG49" s="846">
        <v>375</v>
      </c>
      <c r="BH49" s="848">
        <f>SUM(BG49:BG49)</f>
        <v>375</v>
      </c>
      <c r="BI49" s="849">
        <f>SUM(I:I+O:O+Y:Y+AG:AG+AL:AL+AO:AO+AQ:AQ+AV:AV+BB:BB+BD:BD+BF:BF+BH:BH)</f>
        <v>9849.3</v>
      </c>
    </row>
    <row r="50" spans="1:61" ht="15" customHeight="1">
      <c r="A50" s="807" t="s">
        <v>834</v>
      </c>
      <c r="B50" s="844" t="s">
        <v>1033</v>
      </c>
      <c r="C50" s="827"/>
      <c r="D50" s="827"/>
      <c r="E50" s="827"/>
      <c r="F50" s="827">
        <v>160</v>
      </c>
      <c r="G50" s="827"/>
      <c r="H50" s="827"/>
      <c r="I50" s="827">
        <f>SUM(C50:H50)</f>
        <v>160</v>
      </c>
      <c r="J50" s="827"/>
      <c r="K50" s="827"/>
      <c r="L50" s="827"/>
      <c r="M50" s="827"/>
      <c r="N50" s="827">
        <v>9.1</v>
      </c>
      <c r="O50" s="827">
        <f>SUM(J50:N50)</f>
        <v>9.1</v>
      </c>
      <c r="P50" s="827"/>
      <c r="Q50" s="827"/>
      <c r="R50" s="827"/>
      <c r="S50" s="827"/>
      <c r="T50" s="827"/>
      <c r="U50" s="827">
        <v>28</v>
      </c>
      <c r="V50" s="827"/>
      <c r="W50" s="827"/>
      <c r="X50" s="827"/>
      <c r="Y50" s="827">
        <f>SUM(P50:X50)</f>
        <v>28</v>
      </c>
      <c r="Z50" s="827"/>
      <c r="AA50" s="827"/>
      <c r="AB50" s="827">
        <v>11</v>
      </c>
      <c r="AC50" s="827"/>
      <c r="AD50" s="827"/>
      <c r="AE50" s="827"/>
      <c r="AF50" s="827"/>
      <c r="AG50" s="824">
        <f>SUM(Z50:AF50)</f>
        <v>11</v>
      </c>
      <c r="AH50" s="824"/>
      <c r="AI50" s="827">
        <v>154</v>
      </c>
      <c r="AJ50" s="827"/>
      <c r="AK50" s="827"/>
      <c r="AL50" s="827">
        <f>SUM(AH50:AK50)</f>
        <v>154</v>
      </c>
      <c r="AM50" s="827">
        <v>47</v>
      </c>
      <c r="AN50" s="827"/>
      <c r="AO50" s="827">
        <f>SUM(AM50:AN50)</f>
        <v>47</v>
      </c>
      <c r="AP50" s="827">
        <v>2.1</v>
      </c>
      <c r="AQ50" s="824">
        <f>AP50</f>
        <v>2.1</v>
      </c>
      <c r="AR50" s="827"/>
      <c r="AS50" s="827">
        <v>4.9</v>
      </c>
      <c r="AT50" s="827">
        <v>12</v>
      </c>
      <c r="AU50" s="827"/>
      <c r="AV50" s="827">
        <f>SUM(AR50:AU50)</f>
        <v>16.9</v>
      </c>
      <c r="AW50" s="827"/>
      <c r="AX50" s="827"/>
      <c r="AY50" s="827">
        <v>5</v>
      </c>
      <c r="AZ50" s="827"/>
      <c r="BA50" s="827"/>
      <c r="BB50" s="827">
        <f>SUM(AW50:BA50)</f>
        <v>5</v>
      </c>
      <c r="BC50" s="827">
        <v>10</v>
      </c>
      <c r="BD50" s="827">
        <f>SUM(BC50:BC50)</f>
        <v>10</v>
      </c>
      <c r="BE50" s="827">
        <v>103</v>
      </c>
      <c r="BF50" s="827">
        <f>SUM(BE50:BE50)</f>
        <v>103</v>
      </c>
      <c r="BG50" s="827">
        <v>165</v>
      </c>
      <c r="BH50" s="828">
        <f>SUM(BG50:BG50)</f>
        <v>165</v>
      </c>
      <c r="BI50" s="829">
        <f>SUM(I:I+O:O+Y:Y+AG:AG+AL:AL+AO:AO+AQ:AQ+AV:AV+BB:BB+BD:BD+BF:BF+BH:BH)</f>
        <v>711.1</v>
      </c>
    </row>
    <row r="51" spans="1:61" ht="15" customHeight="1">
      <c r="A51" s="830"/>
      <c r="B51" s="844" t="s">
        <v>1035</v>
      </c>
      <c r="C51" s="827">
        <v>5.4</v>
      </c>
      <c r="D51" s="827"/>
      <c r="E51" s="827"/>
      <c r="F51" s="827">
        <v>7.4</v>
      </c>
      <c r="G51" s="827">
        <v>5.9</v>
      </c>
      <c r="H51" s="827"/>
      <c r="I51" s="827">
        <f>SUM(C51:H51)</f>
        <v>18.700000000000003</v>
      </c>
      <c r="J51" s="827"/>
      <c r="K51" s="827"/>
      <c r="L51" s="827"/>
      <c r="M51" s="827"/>
      <c r="N51" s="827"/>
      <c r="O51" s="827">
        <f>SUM(J51:N51)</f>
        <v>0</v>
      </c>
      <c r="P51" s="827"/>
      <c r="Q51" s="827"/>
      <c r="R51" s="827"/>
      <c r="S51" s="827"/>
      <c r="T51" s="827"/>
      <c r="U51" s="827"/>
      <c r="V51" s="827"/>
      <c r="W51" s="827">
        <v>93</v>
      </c>
      <c r="X51" s="827"/>
      <c r="Y51" s="827">
        <f>SUM(P51:X51)</f>
        <v>93</v>
      </c>
      <c r="Z51" s="827"/>
      <c r="AA51" s="827"/>
      <c r="AB51" s="827"/>
      <c r="AC51" s="827"/>
      <c r="AD51" s="827"/>
      <c r="AE51" s="827">
        <v>70</v>
      </c>
      <c r="AF51" s="827"/>
      <c r="AG51" s="824">
        <f>SUM(Z51:AF51)</f>
        <v>70</v>
      </c>
      <c r="AH51" s="824"/>
      <c r="AI51" s="827">
        <v>84</v>
      </c>
      <c r="AJ51" s="827"/>
      <c r="AK51" s="827"/>
      <c r="AL51" s="827">
        <f>SUM(AH51:AK51)</f>
        <v>84</v>
      </c>
      <c r="AM51" s="827">
        <v>42</v>
      </c>
      <c r="AN51" s="827"/>
      <c r="AO51" s="827">
        <f>SUM(AM51:AN51)</f>
        <v>42</v>
      </c>
      <c r="AP51" s="827">
        <v>0</v>
      </c>
      <c r="AQ51" s="824">
        <f>AP51</f>
        <v>0</v>
      </c>
      <c r="AR51" s="827"/>
      <c r="AS51" s="827">
        <v>32</v>
      </c>
      <c r="AT51" s="827"/>
      <c r="AU51" s="827"/>
      <c r="AV51" s="827">
        <f>SUM(AR51:AU51)</f>
        <v>32</v>
      </c>
      <c r="AW51" s="827"/>
      <c r="AX51" s="827">
        <v>20</v>
      </c>
      <c r="AY51" s="827"/>
      <c r="AZ51" s="827"/>
      <c r="BA51" s="827"/>
      <c r="BB51" s="827">
        <f>SUM(AW51:BA51)</f>
        <v>20</v>
      </c>
      <c r="BC51" s="827">
        <v>19</v>
      </c>
      <c r="BD51" s="827">
        <f>SUM(BC51:BC51)</f>
        <v>19</v>
      </c>
      <c r="BE51" s="827">
        <v>62</v>
      </c>
      <c r="BF51" s="827">
        <f>SUM(BE51:BE51)</f>
        <v>62</v>
      </c>
      <c r="BG51" s="827"/>
      <c r="BH51" s="828">
        <f>SUM(BG51:BG51)</f>
        <v>0</v>
      </c>
      <c r="BI51" s="829">
        <f>SUM(I:I+O:O+Y:Y+AG:AG+AL:AL+AO:AO+AQ:AQ+AV:AV+BB:BB+BD:BD+BF:BF+BH:BH)</f>
        <v>440.7</v>
      </c>
    </row>
    <row r="52" spans="1:61" ht="15" customHeight="1" thickBot="1">
      <c r="A52" s="817"/>
      <c r="B52" s="844" t="s">
        <v>844</v>
      </c>
      <c r="C52" s="827">
        <f aca="true" t="shared" si="26" ref="C52:AI52">SUM(C50:C51)</f>
        <v>5.4</v>
      </c>
      <c r="D52" s="827">
        <f t="shared" si="26"/>
        <v>0</v>
      </c>
      <c r="E52" s="827">
        <f t="shared" si="26"/>
        <v>0</v>
      </c>
      <c r="F52" s="827">
        <f t="shared" si="26"/>
        <v>167.4</v>
      </c>
      <c r="G52" s="827">
        <f t="shared" si="26"/>
        <v>5.9</v>
      </c>
      <c r="H52" s="827">
        <f t="shared" si="26"/>
        <v>0</v>
      </c>
      <c r="I52" s="827">
        <f t="shared" si="26"/>
        <v>178.7</v>
      </c>
      <c r="J52" s="827">
        <f t="shared" si="26"/>
        <v>0</v>
      </c>
      <c r="K52" s="827">
        <f t="shared" si="26"/>
        <v>0</v>
      </c>
      <c r="L52" s="827">
        <f t="shared" si="26"/>
        <v>0</v>
      </c>
      <c r="M52" s="827">
        <f t="shared" si="26"/>
        <v>0</v>
      </c>
      <c r="N52" s="827">
        <f t="shared" si="26"/>
        <v>9.1</v>
      </c>
      <c r="O52" s="827">
        <f t="shared" si="26"/>
        <v>9.1</v>
      </c>
      <c r="P52" s="827">
        <f t="shared" si="26"/>
        <v>0</v>
      </c>
      <c r="Q52" s="827">
        <f t="shared" si="26"/>
        <v>0</v>
      </c>
      <c r="R52" s="827">
        <f t="shared" si="26"/>
        <v>0</v>
      </c>
      <c r="S52" s="827">
        <f t="shared" si="26"/>
        <v>0</v>
      </c>
      <c r="T52" s="827">
        <f t="shared" si="26"/>
        <v>0</v>
      </c>
      <c r="U52" s="827">
        <f t="shared" si="26"/>
        <v>28</v>
      </c>
      <c r="V52" s="827">
        <f t="shared" si="26"/>
        <v>0</v>
      </c>
      <c r="W52" s="827">
        <f t="shared" si="26"/>
        <v>93</v>
      </c>
      <c r="X52" s="827">
        <f t="shared" si="26"/>
        <v>0</v>
      </c>
      <c r="Y52" s="827">
        <f t="shared" si="26"/>
        <v>121</v>
      </c>
      <c r="Z52" s="827">
        <f t="shared" si="26"/>
        <v>0</v>
      </c>
      <c r="AA52" s="827">
        <f t="shared" si="26"/>
        <v>0</v>
      </c>
      <c r="AB52" s="827">
        <f t="shared" si="26"/>
        <v>11</v>
      </c>
      <c r="AC52" s="827">
        <f t="shared" si="26"/>
        <v>0</v>
      </c>
      <c r="AD52" s="827">
        <f t="shared" si="26"/>
        <v>0</v>
      </c>
      <c r="AE52" s="827">
        <f t="shared" si="26"/>
        <v>70</v>
      </c>
      <c r="AF52" s="827">
        <f t="shared" si="26"/>
        <v>0</v>
      </c>
      <c r="AG52" s="827">
        <f t="shared" si="26"/>
        <v>81</v>
      </c>
      <c r="AH52" s="827">
        <f t="shared" si="26"/>
        <v>0</v>
      </c>
      <c r="AI52" s="827">
        <f t="shared" si="26"/>
        <v>238</v>
      </c>
      <c r="AJ52" s="827"/>
      <c r="AK52" s="827">
        <f aca="true" t="shared" si="27" ref="AK52:BI52">SUM(AK50:AK51)</f>
        <v>0</v>
      </c>
      <c r="AL52" s="827">
        <f t="shared" si="27"/>
        <v>238</v>
      </c>
      <c r="AM52" s="827">
        <f t="shared" si="27"/>
        <v>89</v>
      </c>
      <c r="AN52" s="827">
        <f t="shared" si="27"/>
        <v>0</v>
      </c>
      <c r="AO52" s="827">
        <f t="shared" si="27"/>
        <v>89</v>
      </c>
      <c r="AP52" s="827">
        <f t="shared" si="27"/>
        <v>2.1</v>
      </c>
      <c r="AQ52" s="827">
        <f t="shared" si="27"/>
        <v>2.1</v>
      </c>
      <c r="AR52" s="827">
        <f t="shared" si="27"/>
        <v>0</v>
      </c>
      <c r="AS52" s="827">
        <f t="shared" si="27"/>
        <v>36.9</v>
      </c>
      <c r="AT52" s="827">
        <f t="shared" si="27"/>
        <v>12</v>
      </c>
      <c r="AU52" s="827">
        <f t="shared" si="27"/>
        <v>0</v>
      </c>
      <c r="AV52" s="827">
        <f t="shared" si="27"/>
        <v>48.9</v>
      </c>
      <c r="AW52" s="827">
        <f t="shared" si="27"/>
        <v>0</v>
      </c>
      <c r="AX52" s="827">
        <f t="shared" si="27"/>
        <v>20</v>
      </c>
      <c r="AY52" s="827">
        <f t="shared" si="27"/>
        <v>5</v>
      </c>
      <c r="AZ52" s="827">
        <f t="shared" si="27"/>
        <v>0</v>
      </c>
      <c r="BA52" s="827">
        <f t="shared" si="27"/>
        <v>0</v>
      </c>
      <c r="BB52" s="827">
        <f t="shared" si="27"/>
        <v>25</v>
      </c>
      <c r="BC52" s="827">
        <f t="shared" si="27"/>
        <v>29</v>
      </c>
      <c r="BD52" s="827">
        <f t="shared" si="27"/>
        <v>29</v>
      </c>
      <c r="BE52" s="827">
        <f t="shared" si="27"/>
        <v>165</v>
      </c>
      <c r="BF52" s="827">
        <f t="shared" si="27"/>
        <v>165</v>
      </c>
      <c r="BG52" s="827">
        <f t="shared" si="27"/>
        <v>165</v>
      </c>
      <c r="BH52" s="828">
        <f t="shared" si="27"/>
        <v>165</v>
      </c>
      <c r="BI52" s="829">
        <f t="shared" si="27"/>
        <v>1151.8</v>
      </c>
    </row>
    <row r="53" spans="1:61" s="856" customFormat="1" ht="15" customHeight="1" thickBot="1">
      <c r="A53" s="851" t="s">
        <v>835</v>
      </c>
      <c r="B53" s="852"/>
      <c r="C53" s="853">
        <f aca="true" t="shared" si="28" ref="C53:AH53">C4+C5+C6+C7+C8+C9+C10+C11+C12+C14+C15+C17+C18+C19+C20+C22+C23+C24+C26+C27+C28+C29+C30+C31+C32+C33+C35+C36+C37+C39+C40+C42+C43+C45+C46+C48+C49+C50+C51</f>
        <v>506.5</v>
      </c>
      <c r="D53" s="853">
        <f t="shared" si="28"/>
        <v>2175.3999999999996</v>
      </c>
      <c r="E53" s="853">
        <f t="shared" si="28"/>
        <v>295.6</v>
      </c>
      <c r="F53" s="853">
        <f t="shared" si="28"/>
        <v>3445.7999999999997</v>
      </c>
      <c r="G53" s="853">
        <f t="shared" si="28"/>
        <v>370</v>
      </c>
      <c r="H53" s="853">
        <f t="shared" si="28"/>
        <v>84.80000000000001</v>
      </c>
      <c r="I53" s="853">
        <f t="shared" si="28"/>
        <v>6878.099999999999</v>
      </c>
      <c r="J53" s="853">
        <f t="shared" si="28"/>
        <v>6.8</v>
      </c>
      <c r="K53" s="853">
        <f t="shared" si="28"/>
        <v>2.1</v>
      </c>
      <c r="L53" s="853">
        <f t="shared" si="28"/>
        <v>57.7</v>
      </c>
      <c r="M53" s="853">
        <f t="shared" si="28"/>
        <v>26.2</v>
      </c>
      <c r="N53" s="853">
        <f t="shared" si="28"/>
        <v>107.30000000000001</v>
      </c>
      <c r="O53" s="853">
        <f t="shared" si="28"/>
        <v>200.10000000000002</v>
      </c>
      <c r="P53" s="853">
        <f t="shared" si="28"/>
        <v>2.9</v>
      </c>
      <c r="Q53" s="853">
        <f t="shared" si="28"/>
        <v>144.5</v>
      </c>
      <c r="R53" s="853">
        <f t="shared" si="28"/>
        <v>54</v>
      </c>
      <c r="S53" s="853">
        <f t="shared" si="28"/>
        <v>80</v>
      </c>
      <c r="T53" s="853">
        <f t="shared" si="28"/>
        <v>270.2</v>
      </c>
      <c r="U53" s="853">
        <f t="shared" si="28"/>
        <v>140.9</v>
      </c>
      <c r="V53" s="853">
        <f t="shared" si="28"/>
        <v>260.4</v>
      </c>
      <c r="W53" s="853">
        <f t="shared" si="28"/>
        <v>4312.4</v>
      </c>
      <c r="X53" s="853">
        <f t="shared" si="28"/>
        <v>1972.8000000000002</v>
      </c>
      <c r="Y53" s="853">
        <f t="shared" si="28"/>
        <v>7238.099999999999</v>
      </c>
      <c r="Z53" s="853">
        <f t="shared" si="28"/>
        <v>251</v>
      </c>
      <c r="AA53" s="853">
        <f t="shared" si="28"/>
        <v>42.1</v>
      </c>
      <c r="AB53" s="853">
        <f t="shared" si="28"/>
        <v>48.4</v>
      </c>
      <c r="AC53" s="853">
        <f t="shared" si="28"/>
        <v>6.5</v>
      </c>
      <c r="AD53" s="853">
        <f t="shared" si="28"/>
        <v>108</v>
      </c>
      <c r="AE53" s="853">
        <f t="shared" si="28"/>
        <v>2954.2</v>
      </c>
      <c r="AF53" s="853">
        <f t="shared" si="28"/>
        <v>2883.7</v>
      </c>
      <c r="AG53" s="853">
        <f t="shared" si="28"/>
        <v>6293.9</v>
      </c>
      <c r="AH53" s="853">
        <f t="shared" si="28"/>
        <v>0.9</v>
      </c>
      <c r="AI53" s="853">
        <f aca="true" t="shared" si="29" ref="AI53:BI53">AI4+AI5+AI6+AI7+AI8+AI9+AI10+AI11+AI12+AI14+AI15+AI17+AI18+AI19+AI20+AI22+AI23+AI24+AI26+AI27+AI28+AI29+AI30+AI31+AI32+AI33+AI35+AI36+AI37+AI39+AI40+AI42+AI43+AI45+AI46+AI48+AI49+AI50+AI51</f>
        <v>11848.900000000001</v>
      </c>
      <c r="AJ53" s="853">
        <f t="shared" si="29"/>
        <v>71.9</v>
      </c>
      <c r="AK53" s="853">
        <f t="shared" si="29"/>
        <v>1.5</v>
      </c>
      <c r="AL53" s="853">
        <f t="shared" si="29"/>
        <v>11923.2</v>
      </c>
      <c r="AM53" s="853">
        <f t="shared" si="29"/>
        <v>4295.6</v>
      </c>
      <c r="AN53" s="853">
        <f t="shared" si="29"/>
        <v>110.6</v>
      </c>
      <c r="AO53" s="853">
        <f t="shared" si="29"/>
        <v>4406.2</v>
      </c>
      <c r="AP53" s="853">
        <f t="shared" si="29"/>
        <v>944.3000000000001</v>
      </c>
      <c r="AQ53" s="853">
        <f t="shared" si="29"/>
        <v>944.3000000000001</v>
      </c>
      <c r="AR53" s="853">
        <f t="shared" si="29"/>
        <v>12</v>
      </c>
      <c r="AS53" s="853">
        <f t="shared" si="29"/>
        <v>1652.0000000000002</v>
      </c>
      <c r="AT53" s="853">
        <f t="shared" si="29"/>
        <v>995.8000000000001</v>
      </c>
      <c r="AU53" s="853">
        <f t="shared" si="29"/>
        <v>52</v>
      </c>
      <c r="AV53" s="853">
        <f t="shared" si="29"/>
        <v>2711.8</v>
      </c>
      <c r="AW53" s="853">
        <f t="shared" si="29"/>
        <v>18.2</v>
      </c>
      <c r="AX53" s="853">
        <f t="shared" si="29"/>
        <v>43.6</v>
      </c>
      <c r="AY53" s="853">
        <f t="shared" si="29"/>
        <v>1163.1999999999998</v>
      </c>
      <c r="AZ53" s="853">
        <f t="shared" si="29"/>
        <v>265.7</v>
      </c>
      <c r="BA53" s="853">
        <f t="shared" si="29"/>
        <v>103</v>
      </c>
      <c r="BB53" s="853">
        <f t="shared" si="29"/>
        <v>1593.6999999999998</v>
      </c>
      <c r="BC53" s="853">
        <f t="shared" si="29"/>
        <v>4013.5</v>
      </c>
      <c r="BD53" s="853">
        <f t="shared" si="29"/>
        <v>4013.5</v>
      </c>
      <c r="BE53" s="853">
        <f t="shared" si="29"/>
        <v>6146.1</v>
      </c>
      <c r="BF53" s="853">
        <f t="shared" si="29"/>
        <v>6146.1</v>
      </c>
      <c r="BG53" s="853">
        <f t="shared" si="29"/>
        <v>4340.4</v>
      </c>
      <c r="BH53" s="854">
        <f t="shared" si="29"/>
        <v>4340.4</v>
      </c>
      <c r="BI53" s="855">
        <f t="shared" si="29"/>
        <v>56689.4</v>
      </c>
    </row>
    <row r="54" ht="15" customHeight="1">
      <c r="I54" s="805" t="s">
        <v>836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</sheetData>
  <mergeCells count="24">
    <mergeCell ref="A50:A52"/>
    <mergeCell ref="AH2:AL2"/>
    <mergeCell ref="A10:A13"/>
    <mergeCell ref="A14:A16"/>
    <mergeCell ref="A17:A21"/>
    <mergeCell ref="C2:I2"/>
    <mergeCell ref="J2:O2"/>
    <mergeCell ref="P2:Y2"/>
    <mergeCell ref="Z2:AG2"/>
    <mergeCell ref="A39:A41"/>
    <mergeCell ref="A23:A25"/>
    <mergeCell ref="A30:A34"/>
    <mergeCell ref="B2:B3"/>
    <mergeCell ref="A2:A3"/>
    <mergeCell ref="A45:A47"/>
    <mergeCell ref="A36:A38"/>
    <mergeCell ref="AR2:AV2"/>
    <mergeCell ref="BI2:BI3"/>
    <mergeCell ref="AM2:AO2"/>
    <mergeCell ref="AW2:BB2"/>
    <mergeCell ref="BC2:BD2"/>
    <mergeCell ref="BE2:BF2"/>
    <mergeCell ref="BG2:BH2"/>
    <mergeCell ref="A42:A44"/>
  </mergeCells>
  <printOptions horizontalCentered="1" verticalCentered="1"/>
  <pageMargins left="0.5905511811023623" right="0.5905511811023623" top="0" bottom="0.5905511811023623" header="0.3937007874015748" footer="0.3937007874015748"/>
  <pageSetup orientation="portrait" paperSize="9" scale="88" r:id="rId1"/>
  <headerFooter alignWithMargins="0">
    <oddHeader>&amp;C&amp;"ＭＳ Ｐゴシック,標準"&amp;18　&amp;9６－１　用途地域一覧表（指定建ぺい率・容積率別）</oddHeader>
  </headerFooter>
  <colBreaks count="3" manualBreakCount="3">
    <brk id="15" max="65535" man="1"/>
    <brk id="33" max="65535" man="1"/>
    <brk id="4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50" zoomScaleNormal="50" zoomScaleSheetLayoutView="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9.00390625" defaultRowHeight="31.5" customHeight="1"/>
  <cols>
    <col min="1" max="2" width="18.625" style="858" customWidth="1"/>
    <col min="3" max="12" width="15.625" style="859" customWidth="1"/>
    <col min="13" max="17" width="15.625" style="860" customWidth="1"/>
    <col min="18" max="18" width="15.625" style="859" customWidth="1"/>
    <col min="19" max="19" width="5.625" style="861" customWidth="1"/>
    <col min="20" max="16384" width="10.625" style="861" customWidth="1"/>
  </cols>
  <sheetData>
    <row r="1" ht="31.5" customHeight="1">
      <c r="A1" s="857" t="s">
        <v>845</v>
      </c>
    </row>
    <row r="2" spans="1:18" ht="31.5" customHeight="1" thickBot="1">
      <c r="A2" s="857" t="s">
        <v>846</v>
      </c>
      <c r="L2" s="862"/>
      <c r="P2" s="863" t="s">
        <v>878</v>
      </c>
      <c r="R2" s="864" t="s">
        <v>847</v>
      </c>
    </row>
    <row r="3" spans="1:18" s="859" customFormat="1" ht="27" customHeight="1">
      <c r="A3" s="865" t="s">
        <v>848</v>
      </c>
      <c r="B3" s="866" t="s">
        <v>849</v>
      </c>
      <c r="C3" s="867" t="s">
        <v>850</v>
      </c>
      <c r="D3" s="868" t="s">
        <v>851</v>
      </c>
      <c r="E3" s="868"/>
      <c r="F3" s="866" t="s">
        <v>852</v>
      </c>
      <c r="G3" s="867" t="s">
        <v>853</v>
      </c>
      <c r="H3" s="866" t="s">
        <v>852</v>
      </c>
      <c r="I3" s="867" t="s">
        <v>853</v>
      </c>
      <c r="J3" s="866" t="s">
        <v>852</v>
      </c>
      <c r="K3" s="867" t="s">
        <v>853</v>
      </c>
      <c r="L3" s="866"/>
      <c r="M3" s="869" t="s">
        <v>879</v>
      </c>
      <c r="N3" s="870"/>
      <c r="O3" s="869"/>
      <c r="P3" s="870"/>
      <c r="Q3" s="869" t="s">
        <v>880</v>
      </c>
      <c r="R3" s="871"/>
    </row>
    <row r="4" spans="1:18" s="859" customFormat="1" ht="27" customHeight="1">
      <c r="A4" s="872"/>
      <c r="B4" s="873" t="s">
        <v>938</v>
      </c>
      <c r="C4" s="874" t="s">
        <v>854</v>
      </c>
      <c r="D4" s="875" t="s">
        <v>854</v>
      </c>
      <c r="E4" s="875" t="s">
        <v>855</v>
      </c>
      <c r="F4" s="873" t="s">
        <v>856</v>
      </c>
      <c r="G4" s="874" t="s">
        <v>856</v>
      </c>
      <c r="H4" s="873" t="s">
        <v>857</v>
      </c>
      <c r="I4" s="874" t="s">
        <v>857</v>
      </c>
      <c r="J4" s="873"/>
      <c r="K4" s="874"/>
      <c r="L4" s="873" t="s">
        <v>791</v>
      </c>
      <c r="M4" s="876"/>
      <c r="N4" s="877" t="s">
        <v>793</v>
      </c>
      <c r="O4" s="876" t="s">
        <v>794</v>
      </c>
      <c r="P4" s="877" t="s">
        <v>795</v>
      </c>
      <c r="Q4" s="876"/>
      <c r="R4" s="878" t="s">
        <v>858</v>
      </c>
    </row>
    <row r="5" spans="1:18" s="859" customFormat="1" ht="27" customHeight="1" thickBot="1">
      <c r="A5" s="879" t="s">
        <v>859</v>
      </c>
      <c r="B5" s="880"/>
      <c r="C5" s="881" t="s">
        <v>860</v>
      </c>
      <c r="D5" s="882" t="s">
        <v>860</v>
      </c>
      <c r="E5" s="882"/>
      <c r="F5" s="880" t="s">
        <v>861</v>
      </c>
      <c r="G5" s="881" t="s">
        <v>861</v>
      </c>
      <c r="H5" s="880" t="s">
        <v>861</v>
      </c>
      <c r="I5" s="881" t="s">
        <v>861</v>
      </c>
      <c r="J5" s="880" t="s">
        <v>862</v>
      </c>
      <c r="K5" s="881" t="s">
        <v>862</v>
      </c>
      <c r="L5" s="880"/>
      <c r="M5" s="883" t="s">
        <v>881</v>
      </c>
      <c r="N5" s="884"/>
      <c r="O5" s="883"/>
      <c r="P5" s="884"/>
      <c r="Q5" s="883" t="s">
        <v>882</v>
      </c>
      <c r="R5" s="885"/>
    </row>
    <row r="6" spans="1:18" ht="27" customHeight="1">
      <c r="A6" s="886" t="s">
        <v>952</v>
      </c>
      <c r="B6" s="887" t="s">
        <v>952</v>
      </c>
      <c r="C6" s="888"/>
      <c r="D6" s="888"/>
      <c r="E6" s="889"/>
      <c r="F6" s="890"/>
      <c r="G6" s="890"/>
      <c r="H6" s="890"/>
      <c r="I6" s="890"/>
      <c r="J6" s="890"/>
      <c r="K6" s="890"/>
      <c r="L6" s="890"/>
      <c r="M6" s="891"/>
      <c r="N6" s="891"/>
      <c r="O6" s="891"/>
      <c r="P6" s="891"/>
      <c r="Q6" s="891"/>
      <c r="R6" s="892">
        <f aca="true" t="shared" si="0" ref="R6:R14">SUM(F6:Q6)</f>
        <v>0</v>
      </c>
    </row>
    <row r="7" spans="1:18" ht="27" customHeight="1">
      <c r="A7" s="893" t="s">
        <v>954</v>
      </c>
      <c r="B7" s="894" t="s">
        <v>955</v>
      </c>
      <c r="C7" s="895">
        <v>26358</v>
      </c>
      <c r="D7" s="896">
        <v>36152</v>
      </c>
      <c r="E7" s="897" t="s">
        <v>883</v>
      </c>
      <c r="F7" s="898">
        <v>31.4</v>
      </c>
      <c r="G7" s="898"/>
      <c r="H7" s="898">
        <v>64</v>
      </c>
      <c r="I7" s="898"/>
      <c r="J7" s="898">
        <v>33</v>
      </c>
      <c r="K7" s="898">
        <v>115.8</v>
      </c>
      <c r="L7" s="898">
        <v>3.5</v>
      </c>
      <c r="M7" s="899">
        <v>42</v>
      </c>
      <c r="N7" s="899">
        <v>13</v>
      </c>
      <c r="O7" s="899">
        <v>7.1</v>
      </c>
      <c r="P7" s="899">
        <v>5.8</v>
      </c>
      <c r="Q7" s="899"/>
      <c r="R7" s="900">
        <f t="shared" si="0"/>
        <v>315.6</v>
      </c>
    </row>
    <row r="8" spans="1:18" ht="27" customHeight="1">
      <c r="A8" s="893" t="s">
        <v>957</v>
      </c>
      <c r="B8" s="894" t="s">
        <v>958</v>
      </c>
      <c r="C8" s="895">
        <v>31595</v>
      </c>
      <c r="D8" s="896">
        <v>36140</v>
      </c>
      <c r="E8" s="897" t="s">
        <v>884</v>
      </c>
      <c r="F8" s="898">
        <v>30.7</v>
      </c>
      <c r="G8" s="898"/>
      <c r="H8" s="898">
        <v>9.1</v>
      </c>
      <c r="I8" s="898"/>
      <c r="J8" s="898">
        <v>6.3</v>
      </c>
      <c r="K8" s="898">
        <v>40</v>
      </c>
      <c r="L8" s="898"/>
      <c r="M8" s="899">
        <v>18.9</v>
      </c>
      <c r="N8" s="899"/>
      <c r="O8" s="899"/>
      <c r="P8" s="899"/>
      <c r="Q8" s="899"/>
      <c r="R8" s="900">
        <f t="shared" si="0"/>
        <v>105</v>
      </c>
    </row>
    <row r="9" spans="1:18" ht="27" customHeight="1">
      <c r="A9" s="893" t="s">
        <v>960</v>
      </c>
      <c r="B9" s="894" t="s">
        <v>961</v>
      </c>
      <c r="C9" s="901"/>
      <c r="D9" s="902"/>
      <c r="E9" s="897"/>
      <c r="F9" s="898"/>
      <c r="G9" s="898"/>
      <c r="H9" s="898"/>
      <c r="I9" s="898"/>
      <c r="J9" s="898"/>
      <c r="K9" s="898"/>
      <c r="L9" s="898"/>
      <c r="M9" s="899"/>
      <c r="N9" s="899"/>
      <c r="O9" s="899"/>
      <c r="P9" s="899"/>
      <c r="Q9" s="899"/>
      <c r="R9" s="900">
        <f t="shared" si="0"/>
        <v>0</v>
      </c>
    </row>
    <row r="10" spans="1:18" ht="27" customHeight="1">
      <c r="A10" s="893" t="s">
        <v>963</v>
      </c>
      <c r="B10" s="894" t="s">
        <v>964</v>
      </c>
      <c r="C10" s="895">
        <v>23596</v>
      </c>
      <c r="D10" s="896">
        <v>36152</v>
      </c>
      <c r="E10" s="897" t="s">
        <v>885</v>
      </c>
      <c r="F10" s="898">
        <v>26</v>
      </c>
      <c r="G10" s="898"/>
      <c r="H10" s="898">
        <v>88</v>
      </c>
      <c r="I10" s="898">
        <v>124</v>
      </c>
      <c r="J10" s="898">
        <v>92</v>
      </c>
      <c r="K10" s="898">
        <v>112.8</v>
      </c>
      <c r="L10" s="898">
        <v>24</v>
      </c>
      <c r="M10" s="899">
        <v>132</v>
      </c>
      <c r="N10" s="899">
        <v>42</v>
      </c>
      <c r="O10" s="899">
        <v>5</v>
      </c>
      <c r="P10" s="899"/>
      <c r="Q10" s="899"/>
      <c r="R10" s="900">
        <f t="shared" si="0"/>
        <v>645.8</v>
      </c>
    </row>
    <row r="11" spans="1:18" ht="27" customHeight="1">
      <c r="A11" s="893" t="s">
        <v>966</v>
      </c>
      <c r="B11" s="894" t="s">
        <v>967</v>
      </c>
      <c r="C11" s="895">
        <v>21822</v>
      </c>
      <c r="D11" s="896">
        <v>36140</v>
      </c>
      <c r="E11" s="897" t="s">
        <v>886</v>
      </c>
      <c r="F11" s="898">
        <v>17</v>
      </c>
      <c r="G11" s="898"/>
      <c r="H11" s="898">
        <v>298</v>
      </c>
      <c r="I11" s="898">
        <v>534</v>
      </c>
      <c r="J11" s="898">
        <v>8.5</v>
      </c>
      <c r="K11" s="898">
        <v>182</v>
      </c>
      <c r="L11" s="898"/>
      <c r="M11" s="899">
        <v>77</v>
      </c>
      <c r="N11" s="899">
        <v>84</v>
      </c>
      <c r="O11" s="899"/>
      <c r="P11" s="899"/>
      <c r="Q11" s="899"/>
      <c r="R11" s="900">
        <f t="shared" si="0"/>
        <v>1200.5</v>
      </c>
    </row>
    <row r="12" spans="1:18" ht="27" customHeight="1">
      <c r="A12" s="903"/>
      <c r="B12" s="894" t="s">
        <v>970</v>
      </c>
      <c r="C12" s="895">
        <v>26583</v>
      </c>
      <c r="D12" s="896">
        <v>36103</v>
      </c>
      <c r="E12" s="897" t="s">
        <v>887</v>
      </c>
      <c r="F12" s="898">
        <v>42</v>
      </c>
      <c r="G12" s="898"/>
      <c r="H12" s="898">
        <v>21</v>
      </c>
      <c r="I12" s="898"/>
      <c r="J12" s="898">
        <v>28</v>
      </c>
      <c r="K12" s="898">
        <v>60</v>
      </c>
      <c r="L12" s="898"/>
      <c r="M12" s="899">
        <v>9.4</v>
      </c>
      <c r="N12" s="899">
        <v>27</v>
      </c>
      <c r="O12" s="899"/>
      <c r="P12" s="899">
        <v>16</v>
      </c>
      <c r="Q12" s="899"/>
      <c r="R12" s="900">
        <f t="shared" si="0"/>
        <v>203.4</v>
      </c>
    </row>
    <row r="13" spans="1:18" ht="27" customHeight="1">
      <c r="A13" s="904" t="s">
        <v>820</v>
      </c>
      <c r="B13" s="894" t="s">
        <v>1054</v>
      </c>
      <c r="C13" s="895">
        <v>26583</v>
      </c>
      <c r="D13" s="896">
        <v>36981</v>
      </c>
      <c r="E13" s="897" t="s">
        <v>863</v>
      </c>
      <c r="F13" s="898">
        <v>57.8</v>
      </c>
      <c r="G13" s="898"/>
      <c r="H13" s="898">
        <v>137</v>
      </c>
      <c r="I13" s="898">
        <v>40</v>
      </c>
      <c r="J13" s="898">
        <v>123</v>
      </c>
      <c r="K13" s="898">
        <v>75</v>
      </c>
      <c r="L13" s="898">
        <v>28.4</v>
      </c>
      <c r="M13" s="899">
        <v>52.7</v>
      </c>
      <c r="N13" s="899">
        <v>52.3</v>
      </c>
      <c r="O13" s="899"/>
      <c r="P13" s="899">
        <v>31</v>
      </c>
      <c r="Q13" s="899"/>
      <c r="R13" s="900">
        <f t="shared" si="0"/>
        <v>597.1999999999999</v>
      </c>
    </row>
    <row r="14" spans="1:18" ht="27" customHeight="1">
      <c r="A14" s="904"/>
      <c r="B14" s="894" t="s">
        <v>973</v>
      </c>
      <c r="C14" s="895">
        <v>26583</v>
      </c>
      <c r="D14" s="896">
        <v>36146</v>
      </c>
      <c r="E14" s="897" t="s">
        <v>888</v>
      </c>
      <c r="F14" s="898">
        <v>79.4</v>
      </c>
      <c r="G14" s="898"/>
      <c r="H14" s="898">
        <v>110.5</v>
      </c>
      <c r="I14" s="898">
        <v>87</v>
      </c>
      <c r="J14" s="898">
        <v>85</v>
      </c>
      <c r="K14" s="898">
        <v>2.6</v>
      </c>
      <c r="L14" s="898">
        <v>17</v>
      </c>
      <c r="M14" s="899">
        <v>14</v>
      </c>
      <c r="N14" s="899"/>
      <c r="O14" s="899"/>
      <c r="P14" s="899">
        <v>31</v>
      </c>
      <c r="Q14" s="899"/>
      <c r="R14" s="900">
        <f t="shared" si="0"/>
        <v>426.5</v>
      </c>
    </row>
    <row r="15" spans="1:18" ht="27" customHeight="1">
      <c r="A15" s="905"/>
      <c r="B15" s="894" t="s">
        <v>1036</v>
      </c>
      <c r="C15" s="901"/>
      <c r="D15" s="902"/>
      <c r="E15" s="897"/>
      <c r="F15" s="898">
        <f>SUM(F12:F14)</f>
        <v>179.2</v>
      </c>
      <c r="G15" s="898"/>
      <c r="H15" s="898">
        <f aca="true" t="shared" si="1" ref="H15:N15">SUM(H12:H14)</f>
        <v>268.5</v>
      </c>
      <c r="I15" s="898">
        <f t="shared" si="1"/>
        <v>127</v>
      </c>
      <c r="J15" s="898">
        <f t="shared" si="1"/>
        <v>236</v>
      </c>
      <c r="K15" s="898">
        <f t="shared" si="1"/>
        <v>137.6</v>
      </c>
      <c r="L15" s="898">
        <f t="shared" si="1"/>
        <v>45.4</v>
      </c>
      <c r="M15" s="899">
        <f t="shared" si="1"/>
        <v>76.1</v>
      </c>
      <c r="N15" s="899">
        <f t="shared" si="1"/>
        <v>79.3</v>
      </c>
      <c r="O15" s="899"/>
      <c r="P15" s="899">
        <f>SUM(P12:P14)</f>
        <v>78</v>
      </c>
      <c r="Q15" s="899"/>
      <c r="R15" s="900">
        <f>SUM(R12:R14)</f>
        <v>1227.1</v>
      </c>
    </row>
    <row r="16" spans="1:18" ht="27" customHeight="1">
      <c r="A16" s="904" t="s">
        <v>864</v>
      </c>
      <c r="B16" s="894" t="s">
        <v>975</v>
      </c>
      <c r="C16" s="895">
        <v>25428</v>
      </c>
      <c r="D16" s="896">
        <v>37772</v>
      </c>
      <c r="E16" s="897" t="s">
        <v>889</v>
      </c>
      <c r="F16" s="898">
        <v>164</v>
      </c>
      <c r="G16" s="898">
        <v>9.6</v>
      </c>
      <c r="H16" s="898">
        <v>178.7</v>
      </c>
      <c r="I16" s="898">
        <v>57</v>
      </c>
      <c r="J16" s="898">
        <v>177</v>
      </c>
      <c r="K16" s="898">
        <v>110</v>
      </c>
      <c r="L16" s="898">
        <v>24</v>
      </c>
      <c r="M16" s="899">
        <v>11.1</v>
      </c>
      <c r="N16" s="899">
        <v>13</v>
      </c>
      <c r="O16" s="899">
        <v>43</v>
      </c>
      <c r="P16" s="899">
        <v>51</v>
      </c>
      <c r="Q16" s="899">
        <v>268</v>
      </c>
      <c r="R16" s="900">
        <f>SUM(F16:Q16)</f>
        <v>1106.4</v>
      </c>
    </row>
    <row r="17" spans="1:18" ht="27" customHeight="1">
      <c r="A17" s="905" t="s">
        <v>865</v>
      </c>
      <c r="B17" s="894" t="s">
        <v>977</v>
      </c>
      <c r="C17" s="895">
        <v>26583</v>
      </c>
      <c r="D17" s="896">
        <v>36132</v>
      </c>
      <c r="E17" s="897" t="s">
        <v>890</v>
      </c>
      <c r="F17" s="898">
        <v>40.3</v>
      </c>
      <c r="G17" s="898"/>
      <c r="H17" s="898">
        <v>214</v>
      </c>
      <c r="I17" s="898">
        <v>30</v>
      </c>
      <c r="J17" s="898">
        <v>71</v>
      </c>
      <c r="K17" s="898">
        <v>62</v>
      </c>
      <c r="L17" s="898"/>
      <c r="M17" s="899">
        <v>13</v>
      </c>
      <c r="N17" s="899"/>
      <c r="O17" s="899">
        <v>4.2</v>
      </c>
      <c r="P17" s="899">
        <v>49</v>
      </c>
      <c r="Q17" s="899">
        <v>53</v>
      </c>
      <c r="R17" s="900">
        <f>SUM(F17:Q17)</f>
        <v>536.5</v>
      </c>
    </row>
    <row r="18" spans="1:18" ht="27" customHeight="1">
      <c r="A18" s="905"/>
      <c r="B18" s="894" t="s">
        <v>1036</v>
      </c>
      <c r="C18" s="901"/>
      <c r="D18" s="902"/>
      <c r="E18" s="897"/>
      <c r="F18" s="898">
        <f aca="true" t="shared" si="2" ref="F18:R18">SUM(F16:F17)</f>
        <v>204.3</v>
      </c>
      <c r="G18" s="898">
        <f t="shared" si="2"/>
        <v>9.6</v>
      </c>
      <c r="H18" s="898">
        <f t="shared" si="2"/>
        <v>392.7</v>
      </c>
      <c r="I18" s="898">
        <f t="shared" si="2"/>
        <v>87</v>
      </c>
      <c r="J18" s="898">
        <f t="shared" si="2"/>
        <v>248</v>
      </c>
      <c r="K18" s="898">
        <f t="shared" si="2"/>
        <v>172</v>
      </c>
      <c r="L18" s="898">
        <f t="shared" si="2"/>
        <v>24</v>
      </c>
      <c r="M18" s="899">
        <f t="shared" si="2"/>
        <v>24.1</v>
      </c>
      <c r="N18" s="899">
        <f t="shared" si="2"/>
        <v>13</v>
      </c>
      <c r="O18" s="899">
        <f t="shared" si="2"/>
        <v>47.2</v>
      </c>
      <c r="P18" s="899">
        <f t="shared" si="2"/>
        <v>100</v>
      </c>
      <c r="Q18" s="899">
        <f t="shared" si="2"/>
        <v>321</v>
      </c>
      <c r="R18" s="900">
        <f t="shared" si="2"/>
        <v>1642.9</v>
      </c>
    </row>
    <row r="19" spans="1:18" ht="27" customHeight="1">
      <c r="A19" s="903"/>
      <c r="B19" s="894" t="s">
        <v>979</v>
      </c>
      <c r="C19" s="895">
        <v>11798</v>
      </c>
      <c r="D19" s="896">
        <v>37286</v>
      </c>
      <c r="E19" s="897" t="s">
        <v>866</v>
      </c>
      <c r="F19" s="898">
        <v>412.3</v>
      </c>
      <c r="G19" s="898">
        <v>8.3</v>
      </c>
      <c r="H19" s="898">
        <v>165.6</v>
      </c>
      <c r="I19" s="898">
        <v>167</v>
      </c>
      <c r="J19" s="898">
        <v>135</v>
      </c>
      <c r="K19" s="898">
        <v>114</v>
      </c>
      <c r="L19" s="898">
        <v>41</v>
      </c>
      <c r="M19" s="899">
        <v>114</v>
      </c>
      <c r="N19" s="899">
        <v>34</v>
      </c>
      <c r="O19" s="899">
        <v>62</v>
      </c>
      <c r="P19" s="899">
        <v>95</v>
      </c>
      <c r="Q19" s="899">
        <v>19</v>
      </c>
      <c r="R19" s="900">
        <f>SUM(F19:Q19)</f>
        <v>1367.2</v>
      </c>
    </row>
    <row r="20" spans="1:18" ht="27" customHeight="1">
      <c r="A20" s="904" t="s">
        <v>978</v>
      </c>
      <c r="B20" s="894" t="s">
        <v>981</v>
      </c>
      <c r="C20" s="895">
        <v>11098</v>
      </c>
      <c r="D20" s="896">
        <v>37435</v>
      </c>
      <c r="E20" s="897" t="s">
        <v>867</v>
      </c>
      <c r="F20" s="898">
        <v>436</v>
      </c>
      <c r="G20" s="898"/>
      <c r="H20" s="898">
        <v>134</v>
      </c>
      <c r="I20" s="898">
        <v>688</v>
      </c>
      <c r="J20" s="898">
        <v>563</v>
      </c>
      <c r="K20" s="898">
        <v>255</v>
      </c>
      <c r="L20" s="898">
        <v>83</v>
      </c>
      <c r="M20" s="899">
        <v>170</v>
      </c>
      <c r="N20" s="899">
        <v>112</v>
      </c>
      <c r="O20" s="899">
        <v>316</v>
      </c>
      <c r="P20" s="899">
        <v>246</v>
      </c>
      <c r="Q20" s="899">
        <v>155</v>
      </c>
      <c r="R20" s="900">
        <f>SUM(F20:Q20)</f>
        <v>3158</v>
      </c>
    </row>
    <row r="21" spans="1:18" ht="27" customHeight="1">
      <c r="A21" s="904" t="s">
        <v>868</v>
      </c>
      <c r="B21" s="894" t="s">
        <v>982</v>
      </c>
      <c r="C21" s="895">
        <v>25501</v>
      </c>
      <c r="D21" s="896">
        <v>36133</v>
      </c>
      <c r="E21" s="897" t="s">
        <v>869</v>
      </c>
      <c r="F21" s="898">
        <v>115</v>
      </c>
      <c r="G21" s="898"/>
      <c r="H21" s="898">
        <v>48.9</v>
      </c>
      <c r="I21" s="898">
        <v>13</v>
      </c>
      <c r="J21" s="898">
        <v>185</v>
      </c>
      <c r="K21" s="898">
        <v>61</v>
      </c>
      <c r="L21" s="898">
        <v>26</v>
      </c>
      <c r="M21" s="899">
        <v>37.3</v>
      </c>
      <c r="N21" s="899"/>
      <c r="O21" s="899">
        <v>121</v>
      </c>
      <c r="P21" s="899">
        <v>104</v>
      </c>
      <c r="Q21" s="899">
        <v>47</v>
      </c>
      <c r="R21" s="900">
        <f>SUM(F21:Q21)</f>
        <v>758.2</v>
      </c>
    </row>
    <row r="22" spans="1:18" ht="27" customHeight="1">
      <c r="A22" s="904"/>
      <c r="B22" s="894" t="s">
        <v>983</v>
      </c>
      <c r="C22" s="895">
        <v>25501</v>
      </c>
      <c r="D22" s="896">
        <v>36131</v>
      </c>
      <c r="E22" s="897" t="s">
        <v>870</v>
      </c>
      <c r="F22" s="898"/>
      <c r="G22" s="898">
        <v>23</v>
      </c>
      <c r="H22" s="898">
        <v>153</v>
      </c>
      <c r="I22" s="898">
        <v>17</v>
      </c>
      <c r="J22" s="898">
        <v>160</v>
      </c>
      <c r="K22" s="898">
        <v>39</v>
      </c>
      <c r="L22" s="898">
        <v>18</v>
      </c>
      <c r="M22" s="899">
        <v>8.2</v>
      </c>
      <c r="N22" s="899">
        <v>17</v>
      </c>
      <c r="O22" s="899">
        <v>12</v>
      </c>
      <c r="P22" s="899">
        <v>87</v>
      </c>
      <c r="Q22" s="899"/>
      <c r="R22" s="900">
        <f>SUM(F22:Q22)</f>
        <v>534.2</v>
      </c>
    </row>
    <row r="23" spans="1:18" ht="27" customHeight="1">
      <c r="A23" s="905"/>
      <c r="B23" s="894" t="s">
        <v>1036</v>
      </c>
      <c r="C23" s="901"/>
      <c r="D23" s="902"/>
      <c r="E23" s="897"/>
      <c r="F23" s="898">
        <f aca="true" t="shared" si="3" ref="F23:R23">SUM(F19:F22)</f>
        <v>963.3</v>
      </c>
      <c r="G23" s="898">
        <f t="shared" si="3"/>
        <v>31.3</v>
      </c>
      <c r="H23" s="898">
        <f t="shared" si="3"/>
        <v>501.5</v>
      </c>
      <c r="I23" s="898">
        <f t="shared" si="3"/>
        <v>885</v>
      </c>
      <c r="J23" s="898">
        <f t="shared" si="3"/>
        <v>1043</v>
      </c>
      <c r="K23" s="898">
        <f t="shared" si="3"/>
        <v>469</v>
      </c>
      <c r="L23" s="898">
        <f t="shared" si="3"/>
        <v>168</v>
      </c>
      <c r="M23" s="899">
        <f t="shared" si="3"/>
        <v>329.5</v>
      </c>
      <c r="N23" s="899">
        <f t="shared" si="3"/>
        <v>163</v>
      </c>
      <c r="O23" s="899">
        <f t="shared" si="3"/>
        <v>511</v>
      </c>
      <c r="P23" s="899">
        <f t="shared" si="3"/>
        <v>532</v>
      </c>
      <c r="Q23" s="899">
        <f t="shared" si="3"/>
        <v>221</v>
      </c>
      <c r="R23" s="900">
        <f t="shared" si="3"/>
        <v>5817.599999999999</v>
      </c>
    </row>
    <row r="24" spans="1:18" ht="27" customHeight="1">
      <c r="A24" s="893" t="s">
        <v>984</v>
      </c>
      <c r="B24" s="894" t="s">
        <v>985</v>
      </c>
      <c r="C24" s="895">
        <v>26583</v>
      </c>
      <c r="D24" s="896">
        <v>37215</v>
      </c>
      <c r="E24" s="897" t="s">
        <v>891</v>
      </c>
      <c r="F24" s="898">
        <v>35</v>
      </c>
      <c r="G24" s="898">
        <v>11</v>
      </c>
      <c r="H24" s="898">
        <v>264.4</v>
      </c>
      <c r="I24" s="898">
        <v>48.5</v>
      </c>
      <c r="J24" s="898">
        <v>119</v>
      </c>
      <c r="K24" s="898">
        <v>47</v>
      </c>
      <c r="L24" s="898">
        <v>25</v>
      </c>
      <c r="M24" s="899">
        <v>19.2</v>
      </c>
      <c r="N24" s="899">
        <v>2.5</v>
      </c>
      <c r="O24" s="899">
        <v>12</v>
      </c>
      <c r="P24" s="899">
        <v>134</v>
      </c>
      <c r="Q24" s="899">
        <v>294</v>
      </c>
      <c r="R24" s="900">
        <f>SUM(F24:Q24)</f>
        <v>1011.6</v>
      </c>
    </row>
    <row r="25" spans="1:18" ht="27" customHeight="1">
      <c r="A25" s="903"/>
      <c r="B25" s="894" t="s">
        <v>988</v>
      </c>
      <c r="C25" s="895">
        <v>22476</v>
      </c>
      <c r="D25" s="906">
        <v>37877</v>
      </c>
      <c r="E25" s="907" t="s">
        <v>871</v>
      </c>
      <c r="F25" s="898">
        <v>632</v>
      </c>
      <c r="G25" s="898">
        <v>7</v>
      </c>
      <c r="H25" s="898">
        <v>385</v>
      </c>
      <c r="I25" s="898">
        <v>493</v>
      </c>
      <c r="J25" s="898">
        <v>1525</v>
      </c>
      <c r="K25" s="898">
        <v>225</v>
      </c>
      <c r="L25" s="898">
        <v>154</v>
      </c>
      <c r="M25" s="899">
        <v>207</v>
      </c>
      <c r="N25" s="899">
        <v>106</v>
      </c>
      <c r="O25" s="899">
        <v>60</v>
      </c>
      <c r="P25" s="899">
        <v>998</v>
      </c>
      <c r="Q25" s="899">
        <v>732</v>
      </c>
      <c r="R25" s="900">
        <f>SUM(F25:Q25)</f>
        <v>5524</v>
      </c>
    </row>
    <row r="26" spans="1:18" ht="27" customHeight="1">
      <c r="A26" s="904" t="s">
        <v>823</v>
      </c>
      <c r="B26" s="894" t="s">
        <v>990</v>
      </c>
      <c r="C26" s="895">
        <v>23596</v>
      </c>
      <c r="D26" s="896">
        <v>36154</v>
      </c>
      <c r="E26" s="897" t="s">
        <v>872</v>
      </c>
      <c r="F26" s="898">
        <v>848</v>
      </c>
      <c r="G26" s="898">
        <v>7.5</v>
      </c>
      <c r="H26" s="898">
        <v>153.8</v>
      </c>
      <c r="I26" s="898">
        <v>225</v>
      </c>
      <c r="J26" s="898">
        <v>399</v>
      </c>
      <c r="K26" s="898">
        <v>229</v>
      </c>
      <c r="L26" s="898">
        <v>0.6</v>
      </c>
      <c r="M26" s="899">
        <v>89.8</v>
      </c>
      <c r="N26" s="899">
        <v>49</v>
      </c>
      <c r="O26" s="899">
        <v>90</v>
      </c>
      <c r="P26" s="899">
        <v>159</v>
      </c>
      <c r="Q26" s="899">
        <v>54</v>
      </c>
      <c r="R26" s="900">
        <f>SUM(F26:Q26)</f>
        <v>2304.7</v>
      </c>
    </row>
    <row r="27" spans="1:18" ht="27" customHeight="1">
      <c r="A27" s="905"/>
      <c r="B27" s="894" t="s">
        <v>1036</v>
      </c>
      <c r="C27" s="901"/>
      <c r="D27" s="902"/>
      <c r="E27" s="897"/>
      <c r="F27" s="898">
        <f aca="true" t="shared" si="4" ref="F27:R27">SUM(F25:F26)</f>
        <v>1480</v>
      </c>
      <c r="G27" s="898">
        <f t="shared" si="4"/>
        <v>14.5</v>
      </c>
      <c r="H27" s="898">
        <f t="shared" si="4"/>
        <v>538.8</v>
      </c>
      <c r="I27" s="898">
        <f t="shared" si="4"/>
        <v>718</v>
      </c>
      <c r="J27" s="898">
        <f t="shared" si="4"/>
        <v>1924</v>
      </c>
      <c r="K27" s="898">
        <f t="shared" si="4"/>
        <v>454</v>
      </c>
      <c r="L27" s="898">
        <f t="shared" si="4"/>
        <v>154.6</v>
      </c>
      <c r="M27" s="899">
        <f t="shared" si="4"/>
        <v>296.8</v>
      </c>
      <c r="N27" s="899">
        <f t="shared" si="4"/>
        <v>155</v>
      </c>
      <c r="O27" s="899">
        <f t="shared" si="4"/>
        <v>150</v>
      </c>
      <c r="P27" s="899">
        <f t="shared" si="4"/>
        <v>1157</v>
      </c>
      <c r="Q27" s="899">
        <f t="shared" si="4"/>
        <v>786</v>
      </c>
      <c r="R27" s="900">
        <f t="shared" si="4"/>
        <v>7828.7</v>
      </c>
    </row>
    <row r="28" spans="1:18" ht="27" customHeight="1">
      <c r="A28" s="904" t="s">
        <v>873</v>
      </c>
      <c r="B28" s="894" t="s">
        <v>874</v>
      </c>
      <c r="C28" s="901"/>
      <c r="D28" s="902"/>
      <c r="E28" s="897"/>
      <c r="F28" s="898"/>
      <c r="G28" s="898"/>
      <c r="H28" s="898"/>
      <c r="I28" s="898"/>
      <c r="J28" s="898"/>
      <c r="K28" s="898"/>
      <c r="L28" s="898"/>
      <c r="M28" s="899"/>
      <c r="N28" s="899"/>
      <c r="O28" s="899"/>
      <c r="P28" s="899"/>
      <c r="Q28" s="899"/>
      <c r="R28" s="900">
        <f aca="true" t="shared" si="5" ref="R28:R35">SUM(F28:Q28)</f>
        <v>0</v>
      </c>
    </row>
    <row r="29" spans="1:18" ht="27" customHeight="1">
      <c r="A29" s="903" t="s">
        <v>995</v>
      </c>
      <c r="B29" s="894" t="s">
        <v>996</v>
      </c>
      <c r="C29" s="901"/>
      <c r="D29" s="902"/>
      <c r="E29" s="897"/>
      <c r="F29" s="898"/>
      <c r="G29" s="898"/>
      <c r="H29" s="898"/>
      <c r="I29" s="898"/>
      <c r="J29" s="898"/>
      <c r="K29" s="898"/>
      <c r="L29" s="898"/>
      <c r="M29" s="899"/>
      <c r="N29" s="899"/>
      <c r="O29" s="899"/>
      <c r="P29" s="899"/>
      <c r="Q29" s="899"/>
      <c r="R29" s="900">
        <f t="shared" si="5"/>
        <v>0</v>
      </c>
    </row>
    <row r="30" spans="1:18" ht="27" customHeight="1">
      <c r="A30" s="893" t="s">
        <v>998</v>
      </c>
      <c r="B30" s="894" t="s">
        <v>999</v>
      </c>
      <c r="C30" s="895">
        <v>37103</v>
      </c>
      <c r="D30" s="896">
        <v>37103</v>
      </c>
      <c r="E30" s="897" t="s">
        <v>875</v>
      </c>
      <c r="F30" s="898"/>
      <c r="G30" s="898"/>
      <c r="H30" s="898">
        <v>28</v>
      </c>
      <c r="I30" s="898">
        <v>15</v>
      </c>
      <c r="J30" s="898">
        <v>45</v>
      </c>
      <c r="K30" s="898"/>
      <c r="L30" s="898"/>
      <c r="M30" s="899"/>
      <c r="N30" s="899"/>
      <c r="O30" s="899">
        <v>74</v>
      </c>
      <c r="P30" s="899"/>
      <c r="Q30" s="899"/>
      <c r="R30" s="900">
        <f t="shared" si="5"/>
        <v>162</v>
      </c>
    </row>
    <row r="31" spans="1:18" ht="27" customHeight="1">
      <c r="A31" s="908" t="s">
        <v>876</v>
      </c>
      <c r="B31" s="894" t="s">
        <v>824</v>
      </c>
      <c r="C31" s="895">
        <v>10324</v>
      </c>
      <c r="D31" s="896">
        <v>37912</v>
      </c>
      <c r="E31" s="897" t="s">
        <v>892</v>
      </c>
      <c r="F31" s="898">
        <v>503.7</v>
      </c>
      <c r="G31" s="898"/>
      <c r="H31" s="898">
        <v>1608.1</v>
      </c>
      <c r="I31" s="898">
        <v>1484.4</v>
      </c>
      <c r="J31" s="898">
        <v>1706.2</v>
      </c>
      <c r="K31" s="898">
        <v>1078</v>
      </c>
      <c r="L31" s="898">
        <v>57.7</v>
      </c>
      <c r="M31" s="899">
        <v>562.5</v>
      </c>
      <c r="N31" s="899">
        <v>402.4</v>
      </c>
      <c r="O31" s="899">
        <v>1561.2</v>
      </c>
      <c r="P31" s="909">
        <v>1116.3</v>
      </c>
      <c r="Q31" s="899">
        <v>247</v>
      </c>
      <c r="R31" s="910">
        <f t="shared" si="5"/>
        <v>10327.499999999998</v>
      </c>
    </row>
    <row r="32" spans="1:18" ht="27" customHeight="1">
      <c r="A32" s="903"/>
      <c r="B32" s="894" t="s">
        <v>1005</v>
      </c>
      <c r="C32" s="895">
        <v>23596</v>
      </c>
      <c r="D32" s="896">
        <v>37975</v>
      </c>
      <c r="E32" s="897" t="s">
        <v>893</v>
      </c>
      <c r="F32" s="898">
        <v>349.6</v>
      </c>
      <c r="G32" s="898">
        <v>8.9</v>
      </c>
      <c r="H32" s="898">
        <v>96.7</v>
      </c>
      <c r="I32" s="898">
        <v>439</v>
      </c>
      <c r="J32" s="898">
        <v>239</v>
      </c>
      <c r="K32" s="898">
        <v>118</v>
      </c>
      <c r="L32" s="898">
        <v>90</v>
      </c>
      <c r="M32" s="899">
        <v>80</v>
      </c>
      <c r="N32" s="899">
        <v>53</v>
      </c>
      <c r="O32" s="899">
        <v>172</v>
      </c>
      <c r="P32" s="899">
        <v>43</v>
      </c>
      <c r="Q32" s="899">
        <v>162</v>
      </c>
      <c r="R32" s="900">
        <f t="shared" si="5"/>
        <v>1851.2</v>
      </c>
    </row>
    <row r="33" spans="1:18" ht="27" customHeight="1">
      <c r="A33" s="904" t="s">
        <v>825</v>
      </c>
      <c r="B33" s="894" t="s">
        <v>1007</v>
      </c>
      <c r="C33" s="895">
        <v>26583</v>
      </c>
      <c r="D33" s="896">
        <v>36981</v>
      </c>
      <c r="E33" s="897" t="s">
        <v>894</v>
      </c>
      <c r="F33" s="898">
        <v>236</v>
      </c>
      <c r="G33" s="898"/>
      <c r="H33" s="898">
        <v>172.4</v>
      </c>
      <c r="I33" s="898">
        <v>158</v>
      </c>
      <c r="J33" s="898">
        <v>375</v>
      </c>
      <c r="K33" s="898">
        <v>164</v>
      </c>
      <c r="L33" s="898">
        <v>9.9</v>
      </c>
      <c r="M33" s="899">
        <v>49.7</v>
      </c>
      <c r="N33" s="899">
        <v>51</v>
      </c>
      <c r="O33" s="899">
        <v>343</v>
      </c>
      <c r="P33" s="899">
        <v>161</v>
      </c>
      <c r="Q33" s="899">
        <v>33</v>
      </c>
      <c r="R33" s="900">
        <f t="shared" si="5"/>
        <v>1753.0000000000002</v>
      </c>
    </row>
    <row r="34" spans="1:18" ht="27" customHeight="1">
      <c r="A34" s="904"/>
      <c r="B34" s="894" t="s">
        <v>1008</v>
      </c>
      <c r="C34" s="895">
        <v>26583</v>
      </c>
      <c r="D34" s="896">
        <v>37757</v>
      </c>
      <c r="E34" s="897" t="s">
        <v>895</v>
      </c>
      <c r="F34" s="898">
        <v>33</v>
      </c>
      <c r="G34" s="898">
        <v>9</v>
      </c>
      <c r="H34" s="898">
        <v>54.4</v>
      </c>
      <c r="I34" s="898">
        <v>6.2</v>
      </c>
      <c r="J34" s="898">
        <v>29</v>
      </c>
      <c r="K34" s="898"/>
      <c r="L34" s="898"/>
      <c r="M34" s="899">
        <v>3.8</v>
      </c>
      <c r="N34" s="899"/>
      <c r="O34" s="899">
        <v>27</v>
      </c>
      <c r="P34" s="899">
        <v>23</v>
      </c>
      <c r="Q34" s="899">
        <v>2.4</v>
      </c>
      <c r="R34" s="900">
        <f t="shared" si="5"/>
        <v>187.80000000000004</v>
      </c>
    </row>
    <row r="35" spans="1:18" ht="27" customHeight="1">
      <c r="A35" s="904"/>
      <c r="B35" s="894" t="s">
        <v>1009</v>
      </c>
      <c r="C35" s="895">
        <v>26583</v>
      </c>
      <c r="D35" s="896">
        <v>36154</v>
      </c>
      <c r="E35" s="897" t="s">
        <v>896</v>
      </c>
      <c r="F35" s="898"/>
      <c r="G35" s="898"/>
      <c r="H35" s="898">
        <v>60</v>
      </c>
      <c r="I35" s="898"/>
      <c r="J35" s="898">
        <v>70</v>
      </c>
      <c r="K35" s="898"/>
      <c r="L35" s="898"/>
      <c r="M35" s="899"/>
      <c r="N35" s="899">
        <v>3.1</v>
      </c>
      <c r="O35" s="899">
        <v>30</v>
      </c>
      <c r="P35" s="899">
        <v>89</v>
      </c>
      <c r="Q35" s="899">
        <v>107</v>
      </c>
      <c r="R35" s="900">
        <f t="shared" si="5"/>
        <v>359.1</v>
      </c>
    </row>
    <row r="36" spans="1:18" ht="27" customHeight="1">
      <c r="A36" s="905"/>
      <c r="B36" s="894" t="s">
        <v>1036</v>
      </c>
      <c r="C36" s="901"/>
      <c r="D36" s="902"/>
      <c r="E36" s="897"/>
      <c r="F36" s="898">
        <f aca="true" t="shared" si="6" ref="F36:R36">SUM(F32:F35)</f>
        <v>618.6</v>
      </c>
      <c r="G36" s="898">
        <f t="shared" si="6"/>
        <v>17.9</v>
      </c>
      <c r="H36" s="898">
        <f t="shared" si="6"/>
        <v>383.5</v>
      </c>
      <c r="I36" s="898">
        <f t="shared" si="6"/>
        <v>603.2</v>
      </c>
      <c r="J36" s="898">
        <f t="shared" si="6"/>
        <v>713</v>
      </c>
      <c r="K36" s="898">
        <f t="shared" si="6"/>
        <v>282</v>
      </c>
      <c r="L36" s="898">
        <f t="shared" si="6"/>
        <v>99.9</v>
      </c>
      <c r="M36" s="899">
        <f t="shared" si="6"/>
        <v>133.5</v>
      </c>
      <c r="N36" s="899">
        <f t="shared" si="6"/>
        <v>107.1</v>
      </c>
      <c r="O36" s="899">
        <f t="shared" si="6"/>
        <v>572</v>
      </c>
      <c r="P36" s="899">
        <f t="shared" si="6"/>
        <v>316</v>
      </c>
      <c r="Q36" s="899">
        <f t="shared" si="6"/>
        <v>304.4</v>
      </c>
      <c r="R36" s="900">
        <f t="shared" si="6"/>
        <v>4151.1</v>
      </c>
    </row>
    <row r="37" spans="1:18" ht="27" customHeight="1">
      <c r="A37" s="903" t="s">
        <v>1010</v>
      </c>
      <c r="B37" s="911" t="s">
        <v>1155</v>
      </c>
      <c r="C37" s="895">
        <v>23597</v>
      </c>
      <c r="D37" s="896">
        <v>37191</v>
      </c>
      <c r="E37" s="897" t="s">
        <v>897</v>
      </c>
      <c r="F37" s="898">
        <v>117.9</v>
      </c>
      <c r="G37" s="898">
        <v>8.9</v>
      </c>
      <c r="H37" s="898">
        <v>266.8</v>
      </c>
      <c r="I37" s="898">
        <v>109</v>
      </c>
      <c r="J37" s="898">
        <v>397</v>
      </c>
      <c r="K37" s="898">
        <v>55</v>
      </c>
      <c r="L37" s="898">
        <v>72</v>
      </c>
      <c r="M37" s="899">
        <v>49.8</v>
      </c>
      <c r="N37" s="899">
        <v>35</v>
      </c>
      <c r="O37" s="899">
        <v>153</v>
      </c>
      <c r="P37" s="899">
        <v>123</v>
      </c>
      <c r="Q37" s="899">
        <v>145</v>
      </c>
      <c r="R37" s="900">
        <f>SUM(F37:Q37)</f>
        <v>1532.3999999999999</v>
      </c>
    </row>
    <row r="38" spans="1:18" ht="27" customHeight="1">
      <c r="A38" s="903"/>
      <c r="B38" s="912" t="s">
        <v>1013</v>
      </c>
      <c r="C38" s="895">
        <v>29494</v>
      </c>
      <c r="D38" s="896">
        <v>36153</v>
      </c>
      <c r="E38" s="897" t="s">
        <v>898</v>
      </c>
      <c r="F38" s="898">
        <v>17</v>
      </c>
      <c r="G38" s="898"/>
      <c r="H38" s="898">
        <v>12</v>
      </c>
      <c r="I38" s="898">
        <v>115</v>
      </c>
      <c r="J38" s="898">
        <v>81</v>
      </c>
      <c r="K38" s="898">
        <v>131</v>
      </c>
      <c r="L38" s="898"/>
      <c r="M38" s="899">
        <v>6.9</v>
      </c>
      <c r="N38" s="899">
        <v>7.1</v>
      </c>
      <c r="O38" s="899">
        <v>18</v>
      </c>
      <c r="P38" s="899">
        <v>65</v>
      </c>
      <c r="Q38" s="899">
        <v>115</v>
      </c>
      <c r="R38" s="900">
        <f>SUM(F38:Q38)</f>
        <v>568</v>
      </c>
    </row>
    <row r="39" spans="1:18" ht="27" customHeight="1">
      <c r="A39" s="913" t="s">
        <v>826</v>
      </c>
      <c r="B39" s="911" t="s">
        <v>827</v>
      </c>
      <c r="C39" s="896">
        <v>32781</v>
      </c>
      <c r="D39" s="896">
        <v>36145</v>
      </c>
      <c r="E39" s="914" t="s">
        <v>899</v>
      </c>
      <c r="F39" s="898">
        <v>10</v>
      </c>
      <c r="G39" s="898"/>
      <c r="H39" s="898"/>
      <c r="I39" s="898">
        <v>126</v>
      </c>
      <c r="J39" s="898">
        <v>114</v>
      </c>
      <c r="K39" s="898">
        <v>47</v>
      </c>
      <c r="L39" s="898"/>
      <c r="M39" s="899">
        <v>31</v>
      </c>
      <c r="N39" s="899"/>
      <c r="O39" s="899"/>
      <c r="P39" s="899"/>
      <c r="Q39" s="899"/>
      <c r="R39" s="900">
        <f>SUM(F39:Q39)</f>
        <v>328</v>
      </c>
    </row>
    <row r="40" spans="1:18" ht="27" customHeight="1">
      <c r="A40" s="905" t="s">
        <v>849</v>
      </c>
      <c r="B40" s="912" t="s">
        <v>1036</v>
      </c>
      <c r="C40" s="901"/>
      <c r="D40" s="902"/>
      <c r="E40" s="897"/>
      <c r="F40" s="898">
        <f>SUM(F38:F39)</f>
        <v>27</v>
      </c>
      <c r="G40" s="898"/>
      <c r="H40" s="898">
        <f>SUM(H38:H39)</f>
        <v>12</v>
      </c>
      <c r="I40" s="898">
        <f>SUM(I38:I39)</f>
        <v>241</v>
      </c>
      <c r="J40" s="898">
        <f>SUM(J38:J39)</f>
        <v>195</v>
      </c>
      <c r="K40" s="898">
        <f>SUM(K38:K39)</f>
        <v>178</v>
      </c>
      <c r="L40" s="898"/>
      <c r="M40" s="899">
        <f aca="true" t="shared" si="7" ref="M40:R40">SUM(M38:M39)</f>
        <v>37.9</v>
      </c>
      <c r="N40" s="899">
        <f t="shared" si="7"/>
        <v>7.1</v>
      </c>
      <c r="O40" s="899">
        <f t="shared" si="7"/>
        <v>18</v>
      </c>
      <c r="P40" s="899">
        <f t="shared" si="7"/>
        <v>65</v>
      </c>
      <c r="Q40" s="899">
        <f t="shared" si="7"/>
        <v>115</v>
      </c>
      <c r="R40" s="900">
        <f t="shared" si="7"/>
        <v>896</v>
      </c>
    </row>
    <row r="41" spans="1:18" ht="27" customHeight="1">
      <c r="A41" s="903"/>
      <c r="B41" s="912" t="s">
        <v>827</v>
      </c>
      <c r="C41" s="895">
        <v>30713</v>
      </c>
      <c r="D41" s="896">
        <v>36153</v>
      </c>
      <c r="E41" s="897" t="s">
        <v>900</v>
      </c>
      <c r="F41" s="898">
        <v>34.1</v>
      </c>
      <c r="G41" s="898"/>
      <c r="H41" s="898"/>
      <c r="I41" s="898">
        <v>38</v>
      </c>
      <c r="J41" s="898">
        <v>134</v>
      </c>
      <c r="K41" s="898">
        <v>31</v>
      </c>
      <c r="L41" s="898"/>
      <c r="M41" s="899">
        <v>26</v>
      </c>
      <c r="N41" s="899">
        <v>7.4</v>
      </c>
      <c r="O41" s="899">
        <v>24</v>
      </c>
      <c r="P41" s="899">
        <v>29</v>
      </c>
      <c r="Q41" s="899">
        <v>254</v>
      </c>
      <c r="R41" s="900">
        <f>SUM(F41:Q41)</f>
        <v>577.5</v>
      </c>
    </row>
    <row r="42" spans="1:18" ht="27" customHeight="1">
      <c r="A42" s="904" t="s">
        <v>829</v>
      </c>
      <c r="B42" s="912" t="s">
        <v>1020</v>
      </c>
      <c r="C42" s="895">
        <v>28151</v>
      </c>
      <c r="D42" s="896">
        <v>36148</v>
      </c>
      <c r="E42" s="897" t="s">
        <v>901</v>
      </c>
      <c r="F42" s="898">
        <v>19.6</v>
      </c>
      <c r="G42" s="898"/>
      <c r="H42" s="898">
        <v>58</v>
      </c>
      <c r="I42" s="898">
        <v>41</v>
      </c>
      <c r="J42" s="898">
        <v>95</v>
      </c>
      <c r="K42" s="898">
        <v>22</v>
      </c>
      <c r="L42" s="898"/>
      <c r="M42" s="899">
        <v>6.9</v>
      </c>
      <c r="N42" s="899">
        <v>8</v>
      </c>
      <c r="O42" s="899"/>
      <c r="P42" s="899">
        <v>39</v>
      </c>
      <c r="Q42" s="899"/>
      <c r="R42" s="900">
        <f>SUM(F42:Q42)</f>
        <v>289.5</v>
      </c>
    </row>
    <row r="43" spans="1:18" ht="27" customHeight="1">
      <c r="A43" s="905"/>
      <c r="B43" s="912" t="s">
        <v>1036</v>
      </c>
      <c r="C43" s="901"/>
      <c r="D43" s="902"/>
      <c r="E43" s="897"/>
      <c r="F43" s="898">
        <f>SUM(F41:F42)</f>
        <v>53.7</v>
      </c>
      <c r="G43" s="898"/>
      <c r="H43" s="898">
        <f>SUM(H41:H42)</f>
        <v>58</v>
      </c>
      <c r="I43" s="898">
        <f>SUM(I41:I42)</f>
        <v>79</v>
      </c>
      <c r="J43" s="898">
        <f>SUM(J41:J42)</f>
        <v>229</v>
      </c>
      <c r="K43" s="898">
        <f>SUM(K41:K42)</f>
        <v>53</v>
      </c>
      <c r="L43" s="898"/>
      <c r="M43" s="899">
        <f aca="true" t="shared" si="8" ref="M43:R43">SUM(M41:M42)</f>
        <v>32.9</v>
      </c>
      <c r="N43" s="899">
        <f t="shared" si="8"/>
        <v>15.4</v>
      </c>
      <c r="O43" s="899">
        <f t="shared" si="8"/>
        <v>24</v>
      </c>
      <c r="P43" s="899">
        <f t="shared" si="8"/>
        <v>68</v>
      </c>
      <c r="Q43" s="899">
        <f t="shared" si="8"/>
        <v>254</v>
      </c>
      <c r="R43" s="900">
        <f t="shared" si="8"/>
        <v>867</v>
      </c>
    </row>
    <row r="44" spans="1:18" ht="27" customHeight="1">
      <c r="A44" s="903"/>
      <c r="B44" s="912" t="s">
        <v>1045</v>
      </c>
      <c r="C44" s="895">
        <v>23483</v>
      </c>
      <c r="D44" s="896">
        <v>36182</v>
      </c>
      <c r="E44" s="897" t="s">
        <v>902</v>
      </c>
      <c r="F44" s="898">
        <v>491</v>
      </c>
      <c r="G44" s="898">
        <v>18</v>
      </c>
      <c r="H44" s="898">
        <v>361.5</v>
      </c>
      <c r="I44" s="898">
        <v>194</v>
      </c>
      <c r="J44" s="898">
        <v>355</v>
      </c>
      <c r="K44" s="898">
        <v>135</v>
      </c>
      <c r="L44" s="898">
        <v>27</v>
      </c>
      <c r="M44" s="899">
        <v>53</v>
      </c>
      <c r="N44" s="899">
        <v>58</v>
      </c>
      <c r="O44" s="899">
        <v>219</v>
      </c>
      <c r="P44" s="899">
        <v>275</v>
      </c>
      <c r="Q44" s="899">
        <v>266</v>
      </c>
      <c r="R44" s="900">
        <f>SUM(F44:Q44)</f>
        <v>2452.5</v>
      </c>
    </row>
    <row r="45" spans="1:18" ht="27" customHeight="1">
      <c r="A45" s="904" t="s">
        <v>830</v>
      </c>
      <c r="B45" s="912" t="s">
        <v>831</v>
      </c>
      <c r="C45" s="895">
        <v>27038</v>
      </c>
      <c r="D45" s="896">
        <v>36154</v>
      </c>
      <c r="E45" s="897" t="s">
        <v>903</v>
      </c>
      <c r="F45" s="898">
        <f>89.4+91</f>
        <v>180.4</v>
      </c>
      <c r="G45" s="898"/>
      <c r="H45" s="898">
        <f>100.6+3.3</f>
        <v>103.89999999999999</v>
      </c>
      <c r="I45" s="898">
        <v>22</v>
      </c>
      <c r="J45" s="898">
        <f>142+60</f>
        <v>202</v>
      </c>
      <c r="K45" s="898">
        <v>34</v>
      </c>
      <c r="L45" s="898">
        <v>3.8</v>
      </c>
      <c r="M45" s="899">
        <f>15+23</f>
        <v>38</v>
      </c>
      <c r="N45" s="899">
        <v>5.8</v>
      </c>
      <c r="O45" s="899">
        <v>29</v>
      </c>
      <c r="P45" s="899">
        <v>163</v>
      </c>
      <c r="Q45" s="899">
        <f>111+42</f>
        <v>153</v>
      </c>
      <c r="R45" s="900">
        <f>SUM(F45:Q45)</f>
        <v>934.8999999999999</v>
      </c>
    </row>
    <row r="46" spans="1:18" ht="27" customHeight="1">
      <c r="A46" s="905"/>
      <c r="B46" s="912" t="s">
        <v>1036</v>
      </c>
      <c r="C46" s="901"/>
      <c r="D46" s="902"/>
      <c r="E46" s="897"/>
      <c r="F46" s="898">
        <f aca="true" t="shared" si="9" ref="F46:R46">SUM(F44:F45)</f>
        <v>671.4</v>
      </c>
      <c r="G46" s="898">
        <f t="shared" si="9"/>
        <v>18</v>
      </c>
      <c r="H46" s="898">
        <f t="shared" si="9"/>
        <v>465.4</v>
      </c>
      <c r="I46" s="898">
        <f t="shared" si="9"/>
        <v>216</v>
      </c>
      <c r="J46" s="898">
        <f t="shared" si="9"/>
        <v>557</v>
      </c>
      <c r="K46" s="898">
        <f t="shared" si="9"/>
        <v>169</v>
      </c>
      <c r="L46" s="898">
        <f t="shared" si="9"/>
        <v>30.8</v>
      </c>
      <c r="M46" s="899">
        <f t="shared" si="9"/>
        <v>91</v>
      </c>
      <c r="N46" s="899">
        <f t="shared" si="9"/>
        <v>63.8</v>
      </c>
      <c r="O46" s="899">
        <f t="shared" si="9"/>
        <v>248</v>
      </c>
      <c r="P46" s="899">
        <f t="shared" si="9"/>
        <v>438</v>
      </c>
      <c r="Q46" s="899">
        <f t="shared" si="9"/>
        <v>419</v>
      </c>
      <c r="R46" s="900">
        <f t="shared" si="9"/>
        <v>3387.3999999999996</v>
      </c>
    </row>
    <row r="47" spans="1:18" ht="27" customHeight="1">
      <c r="A47" s="903"/>
      <c r="B47" s="912" t="s">
        <v>1062</v>
      </c>
      <c r="C47" s="895">
        <v>24178</v>
      </c>
      <c r="D47" s="896">
        <v>36966</v>
      </c>
      <c r="E47" s="897" t="s">
        <v>904</v>
      </c>
      <c r="F47" s="898">
        <v>280.5</v>
      </c>
      <c r="G47" s="898">
        <v>27</v>
      </c>
      <c r="H47" s="898">
        <v>149.6</v>
      </c>
      <c r="I47" s="898">
        <v>121.3</v>
      </c>
      <c r="J47" s="898">
        <v>191</v>
      </c>
      <c r="K47" s="898">
        <v>103</v>
      </c>
      <c r="L47" s="898">
        <v>17</v>
      </c>
      <c r="M47" s="899">
        <v>66.7</v>
      </c>
      <c r="N47" s="899">
        <v>17</v>
      </c>
      <c r="O47" s="899">
        <v>46</v>
      </c>
      <c r="P47" s="899">
        <v>325</v>
      </c>
      <c r="Q47" s="899">
        <v>148</v>
      </c>
      <c r="R47" s="900">
        <f>SUM(F47:Q47)</f>
        <v>1492.1</v>
      </c>
    </row>
    <row r="48" spans="1:18" ht="27" customHeight="1">
      <c r="A48" s="904" t="s">
        <v>832</v>
      </c>
      <c r="B48" s="912" t="s">
        <v>1026</v>
      </c>
      <c r="C48" s="895">
        <v>31595</v>
      </c>
      <c r="D48" s="896">
        <v>36260</v>
      </c>
      <c r="E48" s="897" t="s">
        <v>905</v>
      </c>
      <c r="F48" s="898">
        <v>43.7</v>
      </c>
      <c r="G48" s="898"/>
      <c r="H48" s="898">
        <v>41.9</v>
      </c>
      <c r="I48" s="898">
        <v>24</v>
      </c>
      <c r="J48" s="898">
        <v>75</v>
      </c>
      <c r="K48" s="898">
        <v>22</v>
      </c>
      <c r="L48" s="898"/>
      <c r="M48" s="899">
        <v>24</v>
      </c>
      <c r="N48" s="899"/>
      <c r="O48" s="899"/>
      <c r="P48" s="899">
        <v>7</v>
      </c>
      <c r="Q48" s="899">
        <v>80</v>
      </c>
      <c r="R48" s="900">
        <f>SUM(F48:Q48)</f>
        <v>317.6</v>
      </c>
    </row>
    <row r="49" spans="1:18" ht="27" customHeight="1">
      <c r="A49" s="905"/>
      <c r="B49" s="912" t="s">
        <v>1036</v>
      </c>
      <c r="C49" s="901"/>
      <c r="D49" s="902"/>
      <c r="E49" s="897"/>
      <c r="F49" s="898">
        <f aca="true" t="shared" si="10" ref="F49:R49">SUM(F47:F48)</f>
        <v>324.2</v>
      </c>
      <c r="G49" s="898">
        <f t="shared" si="10"/>
        <v>27</v>
      </c>
      <c r="H49" s="898">
        <f t="shared" si="10"/>
        <v>191.5</v>
      </c>
      <c r="I49" s="898">
        <f t="shared" si="10"/>
        <v>145.3</v>
      </c>
      <c r="J49" s="898">
        <f t="shared" si="10"/>
        <v>266</v>
      </c>
      <c r="K49" s="898">
        <f t="shared" si="10"/>
        <v>125</v>
      </c>
      <c r="L49" s="898">
        <f t="shared" si="10"/>
        <v>17</v>
      </c>
      <c r="M49" s="899">
        <f t="shared" si="10"/>
        <v>90.7</v>
      </c>
      <c r="N49" s="899">
        <f t="shared" si="10"/>
        <v>17</v>
      </c>
      <c r="O49" s="899">
        <f t="shared" si="10"/>
        <v>46</v>
      </c>
      <c r="P49" s="899">
        <f t="shared" si="10"/>
        <v>332</v>
      </c>
      <c r="Q49" s="899">
        <f t="shared" si="10"/>
        <v>228</v>
      </c>
      <c r="R49" s="900">
        <f t="shared" si="10"/>
        <v>1809.6999999999998</v>
      </c>
    </row>
    <row r="50" spans="1:18" ht="27" customHeight="1">
      <c r="A50" s="904" t="s">
        <v>1027</v>
      </c>
      <c r="B50" s="912" t="s">
        <v>833</v>
      </c>
      <c r="C50" s="895">
        <v>23785</v>
      </c>
      <c r="D50" s="896">
        <v>37884</v>
      </c>
      <c r="E50" s="897" t="s">
        <v>906</v>
      </c>
      <c r="F50" s="898">
        <v>324</v>
      </c>
      <c r="G50" s="898">
        <v>19.9</v>
      </c>
      <c r="H50" s="898">
        <v>280.5</v>
      </c>
      <c r="I50" s="898">
        <v>202</v>
      </c>
      <c r="J50" s="898">
        <v>654</v>
      </c>
      <c r="K50" s="898">
        <v>150</v>
      </c>
      <c r="L50" s="898">
        <v>45</v>
      </c>
      <c r="M50" s="899">
        <v>82</v>
      </c>
      <c r="N50" s="899">
        <v>35</v>
      </c>
      <c r="O50" s="899">
        <v>157</v>
      </c>
      <c r="P50" s="899">
        <v>345</v>
      </c>
      <c r="Q50" s="899">
        <v>466</v>
      </c>
      <c r="R50" s="900">
        <f>SUM(F50:Q50)</f>
        <v>2760.4</v>
      </c>
    </row>
    <row r="51" spans="1:18" s="924" customFormat="1" ht="27" customHeight="1">
      <c r="A51" s="915" t="s">
        <v>1029</v>
      </c>
      <c r="B51" s="912" t="s">
        <v>907</v>
      </c>
      <c r="C51" s="916">
        <v>11058</v>
      </c>
      <c r="D51" s="917">
        <v>37711</v>
      </c>
      <c r="E51" s="918" t="s">
        <v>877</v>
      </c>
      <c r="F51" s="919">
        <v>1092</v>
      </c>
      <c r="G51" s="920">
        <v>32.9</v>
      </c>
      <c r="H51" s="921">
        <v>1398.3</v>
      </c>
      <c r="I51" s="920">
        <v>594.5</v>
      </c>
      <c r="J51" s="921">
        <v>3213.2</v>
      </c>
      <c r="K51" s="920">
        <v>497</v>
      </c>
      <c r="L51" s="922">
        <v>175.3</v>
      </c>
      <c r="M51" s="920">
        <v>567</v>
      </c>
      <c r="N51" s="922">
        <v>334.1</v>
      </c>
      <c r="O51" s="920">
        <v>399</v>
      </c>
      <c r="P51" s="922">
        <v>1171</v>
      </c>
      <c r="Q51" s="920">
        <v>375</v>
      </c>
      <c r="R51" s="923">
        <f>SUM(F51:Q51)</f>
        <v>9849.3</v>
      </c>
    </row>
    <row r="52" spans="1:18" ht="27" customHeight="1">
      <c r="A52" s="903"/>
      <c r="B52" s="912" t="s">
        <v>1033</v>
      </c>
      <c r="C52" s="895">
        <v>26583</v>
      </c>
      <c r="D52" s="896">
        <v>36512</v>
      </c>
      <c r="E52" s="897" t="s">
        <v>908</v>
      </c>
      <c r="F52" s="898">
        <v>160</v>
      </c>
      <c r="G52" s="898">
        <v>9.1</v>
      </c>
      <c r="H52" s="898">
        <v>28</v>
      </c>
      <c r="I52" s="898">
        <v>11</v>
      </c>
      <c r="J52" s="898">
        <v>154</v>
      </c>
      <c r="K52" s="898">
        <v>47</v>
      </c>
      <c r="L52" s="898">
        <v>2.1</v>
      </c>
      <c r="M52" s="920">
        <v>16.9</v>
      </c>
      <c r="N52" s="899">
        <v>5</v>
      </c>
      <c r="O52" s="899">
        <v>10</v>
      </c>
      <c r="P52" s="899">
        <v>103</v>
      </c>
      <c r="Q52" s="899">
        <v>165</v>
      </c>
      <c r="R52" s="900">
        <f>SUM(F52:Q52)</f>
        <v>711.1</v>
      </c>
    </row>
    <row r="53" spans="1:18" ht="27" customHeight="1">
      <c r="A53" s="904" t="s">
        <v>1032</v>
      </c>
      <c r="B53" s="912" t="s">
        <v>1035</v>
      </c>
      <c r="C53" s="895">
        <v>26583</v>
      </c>
      <c r="D53" s="896">
        <v>36152</v>
      </c>
      <c r="E53" s="897" t="s">
        <v>909</v>
      </c>
      <c r="F53" s="898">
        <v>18.7</v>
      </c>
      <c r="G53" s="898"/>
      <c r="H53" s="898">
        <v>93</v>
      </c>
      <c r="I53" s="898">
        <v>70</v>
      </c>
      <c r="J53" s="898">
        <v>84</v>
      </c>
      <c r="K53" s="898">
        <v>42</v>
      </c>
      <c r="L53" s="898"/>
      <c r="M53" s="899">
        <v>32</v>
      </c>
      <c r="N53" s="899">
        <v>20</v>
      </c>
      <c r="O53" s="899">
        <v>19</v>
      </c>
      <c r="P53" s="899">
        <v>62</v>
      </c>
      <c r="Q53" s="899"/>
      <c r="R53" s="900">
        <f>SUM(F53:Q53)</f>
        <v>440.7</v>
      </c>
    </row>
    <row r="54" spans="1:18" ht="27" customHeight="1" thickBot="1">
      <c r="A54" s="905" t="s">
        <v>868</v>
      </c>
      <c r="B54" s="912" t="s">
        <v>1036</v>
      </c>
      <c r="C54" s="901"/>
      <c r="D54" s="902"/>
      <c r="E54" s="897"/>
      <c r="F54" s="898">
        <f aca="true" t="shared" si="11" ref="F54:R54">SUM(F52:F53)</f>
        <v>178.7</v>
      </c>
      <c r="G54" s="898">
        <f t="shared" si="11"/>
        <v>9.1</v>
      </c>
      <c r="H54" s="898">
        <f t="shared" si="11"/>
        <v>121</v>
      </c>
      <c r="I54" s="898">
        <f t="shared" si="11"/>
        <v>81</v>
      </c>
      <c r="J54" s="898">
        <f t="shared" si="11"/>
        <v>238</v>
      </c>
      <c r="K54" s="898">
        <f t="shared" si="11"/>
        <v>89</v>
      </c>
      <c r="L54" s="898">
        <f t="shared" si="11"/>
        <v>2.1</v>
      </c>
      <c r="M54" s="899">
        <f t="shared" si="11"/>
        <v>48.9</v>
      </c>
      <c r="N54" s="899">
        <f t="shared" si="11"/>
        <v>25</v>
      </c>
      <c r="O54" s="899">
        <f t="shared" si="11"/>
        <v>29</v>
      </c>
      <c r="P54" s="899">
        <f t="shared" si="11"/>
        <v>165</v>
      </c>
      <c r="Q54" s="899">
        <f t="shared" si="11"/>
        <v>165</v>
      </c>
      <c r="R54" s="900">
        <f t="shared" si="11"/>
        <v>1151.8</v>
      </c>
    </row>
    <row r="55" spans="1:18" ht="27" customHeight="1" thickBot="1">
      <c r="A55" s="925" t="s">
        <v>835</v>
      </c>
      <c r="B55" s="926"/>
      <c r="C55" s="927"/>
      <c r="D55" s="928"/>
      <c r="E55" s="929"/>
      <c r="F55" s="930">
        <f aca="true" t="shared" si="12" ref="F55:R55">F6+F7+F8+F9+F10+F11+F12+F13+F14+F16+F17+F19+F20+F21+F22+F24+F25+F26+F28+F29+F30+F31+F32+F33+F34+F35+F37+F38+F39+F41+F42+F44+F45+F47+F48+F50+F51+F52+F53</f>
        <v>6878.099999999999</v>
      </c>
      <c r="G55" s="930">
        <f t="shared" si="12"/>
        <v>200.10000000000002</v>
      </c>
      <c r="H55" s="930">
        <f t="shared" si="12"/>
        <v>7238.099999999999</v>
      </c>
      <c r="I55" s="930">
        <f t="shared" si="12"/>
        <v>6293.9</v>
      </c>
      <c r="J55" s="930">
        <f t="shared" si="12"/>
        <v>11923.2</v>
      </c>
      <c r="K55" s="930">
        <f t="shared" si="12"/>
        <v>4406.2</v>
      </c>
      <c r="L55" s="930">
        <f t="shared" si="12"/>
        <v>944.3000000000001</v>
      </c>
      <c r="M55" s="930">
        <f t="shared" si="12"/>
        <v>2711.8</v>
      </c>
      <c r="N55" s="930">
        <f t="shared" si="12"/>
        <v>1593.6999999999998</v>
      </c>
      <c r="O55" s="930">
        <f t="shared" si="12"/>
        <v>4013.5</v>
      </c>
      <c r="P55" s="930">
        <f t="shared" si="12"/>
        <v>6146.1</v>
      </c>
      <c r="Q55" s="930">
        <f t="shared" si="12"/>
        <v>4340.4</v>
      </c>
      <c r="R55" s="930">
        <f t="shared" si="12"/>
        <v>56689.4</v>
      </c>
    </row>
    <row r="56" ht="31.5" customHeight="1">
      <c r="M56" s="931"/>
    </row>
    <row r="57" ht="31.5" customHeight="1">
      <c r="R57" s="932"/>
    </row>
  </sheetData>
  <printOptions/>
  <pageMargins left="0.5905511811023623" right="0.5905511811023623" top="0.5905511811023623" bottom="0.3937007874015748" header="0" footer="0"/>
  <pageSetup fitToHeight="2" orientation="landscape" paperSize="9" scale="43" r:id="rId1"/>
  <rowBreaks count="1" manualBreakCount="1">
    <brk id="4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scale="96" r:id="rId2"/>
  <rowBreaks count="2" manualBreakCount="2">
    <brk id="59" max="255" man="1"/>
    <brk id="118" max="8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8"/>
  <sheetViews>
    <sheetView zoomScale="50" zoomScaleNormal="50" workbookViewId="0" topLeftCell="A1">
      <selection activeCell="A1" sqref="A1"/>
    </sheetView>
  </sheetViews>
  <sheetFormatPr defaultColWidth="10.625" defaultRowHeight="34.5" customHeight="1"/>
  <cols>
    <col min="1" max="1" width="22.75390625" style="937" customWidth="1"/>
    <col min="2" max="2" width="16.25390625" style="937" customWidth="1"/>
    <col min="3" max="7" width="18.625" style="937" customWidth="1"/>
    <col min="8" max="8" width="18.625" style="995" customWidth="1"/>
    <col min="9" max="9" width="14.625" style="996" customWidth="1"/>
    <col min="10" max="11" width="14.625" style="937" customWidth="1"/>
    <col min="12" max="16384" width="10.625" style="937" customWidth="1"/>
  </cols>
  <sheetData>
    <row r="1" spans="1:10" ht="34.5" customHeight="1">
      <c r="A1" s="933" t="s">
        <v>18</v>
      </c>
      <c r="B1" s="934"/>
      <c r="C1" s="934"/>
      <c r="D1" s="934"/>
      <c r="E1" s="934"/>
      <c r="F1" s="934"/>
      <c r="G1" s="934"/>
      <c r="H1" s="935"/>
      <c r="I1" s="936"/>
      <c r="J1" s="934"/>
    </row>
    <row r="2" spans="1:10" ht="34.5" customHeight="1" thickBot="1">
      <c r="A2" s="938"/>
      <c r="B2" s="939"/>
      <c r="C2" s="939"/>
      <c r="D2" s="939"/>
      <c r="E2" s="939"/>
      <c r="F2" s="939"/>
      <c r="G2" s="939"/>
      <c r="H2" s="940"/>
      <c r="I2" s="941"/>
      <c r="J2" s="942" t="s">
        <v>506</v>
      </c>
    </row>
    <row r="3" spans="1:11" s="951" customFormat="1" ht="34.5" customHeight="1">
      <c r="A3" s="943" t="s">
        <v>910</v>
      </c>
      <c r="B3" s="944" t="s">
        <v>938</v>
      </c>
      <c r="C3" s="945" t="s">
        <v>911</v>
      </c>
      <c r="D3" s="946"/>
      <c r="E3" s="946"/>
      <c r="F3" s="946"/>
      <c r="G3" s="946"/>
      <c r="H3" s="947" t="s">
        <v>912</v>
      </c>
      <c r="I3" s="948"/>
      <c r="J3" s="949"/>
      <c r="K3" s="950"/>
    </row>
    <row r="4" spans="1:11" s="951" customFormat="1" ht="34.5" customHeight="1">
      <c r="A4" s="952"/>
      <c r="B4" s="950"/>
      <c r="C4" s="953" t="s">
        <v>913</v>
      </c>
      <c r="D4" s="953" t="s">
        <v>914</v>
      </c>
      <c r="E4" s="953" t="s">
        <v>915</v>
      </c>
      <c r="F4" s="954" t="s">
        <v>916</v>
      </c>
      <c r="G4" s="955" t="s">
        <v>917</v>
      </c>
      <c r="H4" s="956" t="s">
        <v>1036</v>
      </c>
      <c r="I4" s="957" t="s">
        <v>851</v>
      </c>
      <c r="J4" s="958" t="s">
        <v>855</v>
      </c>
      <c r="K4" s="950"/>
    </row>
    <row r="5" spans="1:11" s="951" customFormat="1" ht="34.5" customHeight="1" thickBot="1">
      <c r="A5" s="959"/>
      <c r="B5" s="960"/>
      <c r="C5" s="960"/>
      <c r="D5" s="961" t="s">
        <v>918</v>
      </c>
      <c r="E5" s="960"/>
      <c r="F5" s="962"/>
      <c r="G5" s="963"/>
      <c r="H5" s="964"/>
      <c r="I5" s="965" t="s">
        <v>860</v>
      </c>
      <c r="J5" s="966"/>
      <c r="K5" s="950"/>
    </row>
    <row r="6" spans="1:11" s="951" customFormat="1" ht="34.5" customHeight="1">
      <c r="A6" s="967" t="s">
        <v>963</v>
      </c>
      <c r="B6" s="945" t="s">
        <v>964</v>
      </c>
      <c r="C6" s="968">
        <v>0</v>
      </c>
      <c r="D6" s="968">
        <v>70</v>
      </c>
      <c r="E6" s="968">
        <v>0</v>
      </c>
      <c r="F6" s="968"/>
      <c r="G6" s="968"/>
      <c r="H6" s="969">
        <f aca="true" t="shared" si="0" ref="H6:H20">SUM(C6:G6)</f>
        <v>70</v>
      </c>
      <c r="I6" s="970">
        <v>35096</v>
      </c>
      <c r="J6" s="971" t="s">
        <v>919</v>
      </c>
      <c r="K6" s="950"/>
    </row>
    <row r="7" spans="1:11" s="951" customFormat="1" ht="34.5" customHeight="1">
      <c r="A7" s="972" t="s">
        <v>966</v>
      </c>
      <c r="B7" s="973" t="s">
        <v>967</v>
      </c>
      <c r="C7" s="974">
        <v>0</v>
      </c>
      <c r="D7" s="974">
        <v>480.3</v>
      </c>
      <c r="E7" s="974">
        <v>117</v>
      </c>
      <c r="F7" s="974"/>
      <c r="G7" s="974"/>
      <c r="H7" s="975">
        <f t="shared" si="0"/>
        <v>597.3</v>
      </c>
      <c r="I7" s="976">
        <v>39444</v>
      </c>
      <c r="J7" s="977" t="s">
        <v>19</v>
      </c>
      <c r="K7" s="950"/>
    </row>
    <row r="8" spans="1:11" s="951" customFormat="1" ht="34.5" customHeight="1">
      <c r="A8" s="972" t="s">
        <v>920</v>
      </c>
      <c r="B8" s="973" t="s">
        <v>975</v>
      </c>
      <c r="C8" s="974">
        <v>0</v>
      </c>
      <c r="D8" s="974">
        <v>0</v>
      </c>
      <c r="E8" s="974">
        <v>30.8</v>
      </c>
      <c r="F8" s="974"/>
      <c r="G8" s="974"/>
      <c r="H8" s="975">
        <f t="shared" si="0"/>
        <v>30.8</v>
      </c>
      <c r="I8" s="976">
        <v>34897</v>
      </c>
      <c r="J8" s="977" t="s">
        <v>921</v>
      </c>
      <c r="K8" s="950"/>
    </row>
    <row r="9" spans="1:11" s="951" customFormat="1" ht="34.5" customHeight="1">
      <c r="A9" s="972" t="s">
        <v>823</v>
      </c>
      <c r="B9" s="973" t="s">
        <v>988</v>
      </c>
      <c r="C9" s="974">
        <v>0</v>
      </c>
      <c r="D9" s="974">
        <v>0</v>
      </c>
      <c r="E9" s="974">
        <v>36</v>
      </c>
      <c r="F9" s="974"/>
      <c r="G9" s="974"/>
      <c r="H9" s="975">
        <f t="shared" si="0"/>
        <v>36</v>
      </c>
      <c r="I9" s="976">
        <v>35034</v>
      </c>
      <c r="J9" s="977" t="s">
        <v>922</v>
      </c>
      <c r="K9" s="950"/>
    </row>
    <row r="10" spans="1:11" s="951" customFormat="1" ht="34.5" customHeight="1">
      <c r="A10" s="972" t="s">
        <v>998</v>
      </c>
      <c r="B10" s="973" t="s">
        <v>923</v>
      </c>
      <c r="C10" s="974">
        <v>69</v>
      </c>
      <c r="D10" s="974">
        <v>0</v>
      </c>
      <c r="E10" s="974">
        <v>0</v>
      </c>
      <c r="F10" s="974"/>
      <c r="G10" s="974"/>
      <c r="H10" s="975">
        <f t="shared" si="0"/>
        <v>69</v>
      </c>
      <c r="I10" s="976">
        <v>38565</v>
      </c>
      <c r="J10" s="977" t="s">
        <v>924</v>
      </c>
      <c r="K10" s="950"/>
    </row>
    <row r="11" spans="1:11" s="951" customFormat="1" ht="34.5" customHeight="1">
      <c r="A11" s="978" t="s">
        <v>1001</v>
      </c>
      <c r="B11" s="957" t="s">
        <v>824</v>
      </c>
      <c r="C11" s="974">
        <f>63+22</f>
        <v>85</v>
      </c>
      <c r="D11" s="974">
        <v>0</v>
      </c>
      <c r="E11" s="974">
        <v>0</v>
      </c>
      <c r="F11" s="974"/>
      <c r="G11" s="974"/>
      <c r="H11" s="975">
        <f t="shared" si="0"/>
        <v>85</v>
      </c>
      <c r="I11" s="976">
        <v>38882</v>
      </c>
      <c r="J11" s="977" t="s">
        <v>925</v>
      </c>
      <c r="K11" s="950"/>
    </row>
    <row r="12" spans="1:11" s="951" customFormat="1" ht="34.5" customHeight="1">
      <c r="A12" s="979"/>
      <c r="B12" s="980" t="s">
        <v>1005</v>
      </c>
      <c r="C12" s="974">
        <v>11</v>
      </c>
      <c r="D12" s="974">
        <v>7.5</v>
      </c>
      <c r="E12" s="974">
        <v>0</v>
      </c>
      <c r="F12" s="974">
        <v>172</v>
      </c>
      <c r="G12" s="974"/>
      <c r="H12" s="975">
        <f t="shared" si="0"/>
        <v>190.5</v>
      </c>
      <c r="I12" s="976">
        <v>39437</v>
      </c>
      <c r="J12" s="977" t="s">
        <v>20</v>
      </c>
      <c r="K12" s="950"/>
    </row>
    <row r="13" spans="1:11" s="951" customFormat="1" ht="34.5" customHeight="1">
      <c r="A13" s="981" t="s">
        <v>825</v>
      </c>
      <c r="B13" s="973" t="s">
        <v>1007</v>
      </c>
      <c r="C13" s="974">
        <v>0</v>
      </c>
      <c r="D13" s="974">
        <v>0</v>
      </c>
      <c r="E13" s="974">
        <v>130</v>
      </c>
      <c r="F13" s="974"/>
      <c r="G13" s="974"/>
      <c r="H13" s="975">
        <f t="shared" si="0"/>
        <v>130</v>
      </c>
      <c r="I13" s="976">
        <v>34788</v>
      </c>
      <c r="J13" s="977" t="s">
        <v>926</v>
      </c>
      <c r="K13" s="950"/>
    </row>
    <row r="14" spans="1:11" s="951" customFormat="1" ht="34.5" customHeight="1">
      <c r="A14" s="952"/>
      <c r="B14" s="973" t="s">
        <v>1008</v>
      </c>
      <c r="C14" s="974">
        <v>27</v>
      </c>
      <c r="D14" s="974">
        <v>0</v>
      </c>
      <c r="E14" s="982">
        <v>0</v>
      </c>
      <c r="F14" s="983"/>
      <c r="G14" s="974"/>
      <c r="H14" s="975">
        <f t="shared" si="0"/>
        <v>27</v>
      </c>
      <c r="I14" s="976">
        <v>39434</v>
      </c>
      <c r="J14" s="977" t="s">
        <v>21</v>
      </c>
      <c r="K14" s="950"/>
    </row>
    <row r="15" spans="1:11" s="951" customFormat="1" ht="34.5" customHeight="1">
      <c r="A15" s="984"/>
      <c r="B15" s="973" t="s">
        <v>1009</v>
      </c>
      <c r="C15" s="974">
        <v>9.8</v>
      </c>
      <c r="D15" s="974">
        <v>0</v>
      </c>
      <c r="E15" s="974">
        <v>0</v>
      </c>
      <c r="F15" s="974"/>
      <c r="G15" s="974"/>
      <c r="H15" s="975">
        <f t="shared" si="0"/>
        <v>9.8</v>
      </c>
      <c r="I15" s="976">
        <v>34981</v>
      </c>
      <c r="J15" s="977" t="s">
        <v>927</v>
      </c>
      <c r="K15" s="950"/>
    </row>
    <row r="16" spans="1:11" s="951" customFormat="1" ht="34.5" customHeight="1">
      <c r="A16" s="972" t="s">
        <v>826</v>
      </c>
      <c r="B16" s="973" t="s">
        <v>1013</v>
      </c>
      <c r="C16" s="974">
        <v>125</v>
      </c>
      <c r="D16" s="974">
        <v>0</v>
      </c>
      <c r="E16" s="974">
        <v>0</v>
      </c>
      <c r="F16" s="974"/>
      <c r="G16" s="974"/>
      <c r="H16" s="975">
        <f t="shared" si="0"/>
        <v>125</v>
      </c>
      <c r="I16" s="976">
        <v>30956</v>
      </c>
      <c r="J16" s="977" t="s">
        <v>928</v>
      </c>
      <c r="K16" s="950"/>
    </row>
    <row r="17" spans="1:10" s="951" customFormat="1" ht="34.5" customHeight="1">
      <c r="A17" s="972" t="s">
        <v>830</v>
      </c>
      <c r="B17" s="973" t="s">
        <v>929</v>
      </c>
      <c r="C17" s="974">
        <v>25</v>
      </c>
      <c r="D17" s="974">
        <v>0</v>
      </c>
      <c r="E17" s="974">
        <v>26.4</v>
      </c>
      <c r="F17" s="985">
        <v>219</v>
      </c>
      <c r="G17" s="974"/>
      <c r="H17" s="975">
        <f t="shared" si="0"/>
        <v>270.4</v>
      </c>
      <c r="I17" s="976">
        <v>39497</v>
      </c>
      <c r="J17" s="977" t="s">
        <v>22</v>
      </c>
    </row>
    <row r="18" spans="1:11" s="951" customFormat="1" ht="34.5" customHeight="1">
      <c r="A18" s="986" t="s">
        <v>1027</v>
      </c>
      <c r="B18" s="980" t="s">
        <v>833</v>
      </c>
      <c r="C18" s="974">
        <v>331</v>
      </c>
      <c r="D18" s="974">
        <v>0</v>
      </c>
      <c r="E18" s="974">
        <v>25</v>
      </c>
      <c r="F18" s="974"/>
      <c r="G18" s="974"/>
      <c r="H18" s="975">
        <f t="shared" si="0"/>
        <v>356</v>
      </c>
      <c r="I18" s="976">
        <v>35020</v>
      </c>
      <c r="J18" s="977" t="s">
        <v>930</v>
      </c>
      <c r="K18" s="950"/>
    </row>
    <row r="19" spans="1:11" s="951" customFormat="1" ht="34.5" customHeight="1" thickBot="1">
      <c r="A19" s="986" t="s">
        <v>1029</v>
      </c>
      <c r="B19" s="987" t="s">
        <v>1030</v>
      </c>
      <c r="C19" s="974">
        <v>47</v>
      </c>
      <c r="D19" s="974">
        <v>41</v>
      </c>
      <c r="E19" s="974">
        <v>0</v>
      </c>
      <c r="F19" s="974">
        <v>387.6</v>
      </c>
      <c r="G19" s="974">
        <v>9.7</v>
      </c>
      <c r="H19" s="975">
        <f t="shared" si="0"/>
        <v>485.3</v>
      </c>
      <c r="I19" s="976">
        <v>39387</v>
      </c>
      <c r="J19" s="977" t="s">
        <v>23</v>
      </c>
      <c r="K19" s="950"/>
    </row>
    <row r="20" spans="1:11" s="951" customFormat="1" ht="34.5" customHeight="1" thickBot="1" thickTop="1">
      <c r="A20" s="988" t="s">
        <v>1036</v>
      </c>
      <c r="B20" s="988">
        <f>COUNTA(B6:B19)</f>
        <v>14</v>
      </c>
      <c r="C20" s="989">
        <f>SUM(C6:C19)</f>
        <v>729.8</v>
      </c>
      <c r="D20" s="989">
        <f>SUM(D6:D19)</f>
        <v>598.8</v>
      </c>
      <c r="E20" s="989">
        <f>SUM(E6:E19)</f>
        <v>365.2</v>
      </c>
      <c r="F20" s="989">
        <f>SUM(F6:F19)</f>
        <v>778.6</v>
      </c>
      <c r="G20" s="989">
        <f>SUM(G6:G19)</f>
        <v>9.7</v>
      </c>
      <c r="H20" s="989">
        <f t="shared" si="0"/>
        <v>2482.1</v>
      </c>
      <c r="I20" s="990"/>
      <c r="J20" s="991"/>
      <c r="K20" s="992"/>
    </row>
    <row r="21" spans="8:9" s="951" customFormat="1" ht="34.5" customHeight="1" thickTop="1">
      <c r="H21" s="993"/>
      <c r="I21" s="994"/>
    </row>
    <row r="22" spans="8:9" s="951" customFormat="1" ht="34.5" customHeight="1">
      <c r="H22" s="993"/>
      <c r="I22" s="994"/>
    </row>
    <row r="24" ht="35.25" customHeight="1">
      <c r="A24" s="933" t="s">
        <v>24</v>
      </c>
    </row>
    <row r="25" spans="1:11" ht="35.25" customHeight="1" thickBot="1">
      <c r="A25" s="997"/>
      <c r="B25" s="997"/>
      <c r="C25" s="997"/>
      <c r="D25" s="997"/>
      <c r="E25" s="997"/>
      <c r="F25" s="997"/>
      <c r="G25" s="997"/>
      <c r="H25" s="998"/>
      <c r="I25" s="999"/>
      <c r="J25" s="942" t="s">
        <v>506</v>
      </c>
      <c r="K25" s="934"/>
    </row>
    <row r="26" spans="1:12" ht="35.25" customHeight="1" thickBot="1">
      <c r="A26" s="1000" t="s">
        <v>859</v>
      </c>
      <c r="B26" s="1001" t="s">
        <v>938</v>
      </c>
      <c r="C26" s="1001" t="s">
        <v>931</v>
      </c>
      <c r="D26" s="1002"/>
      <c r="E26" s="1002"/>
      <c r="F26" s="1002"/>
      <c r="G26" s="1003" t="s">
        <v>932</v>
      </c>
      <c r="H26" s="1001" t="s">
        <v>851</v>
      </c>
      <c r="I26" s="1001" t="s">
        <v>855</v>
      </c>
      <c r="J26" s="1004" t="s">
        <v>933</v>
      </c>
      <c r="K26" s="934"/>
      <c r="L26" s="934"/>
    </row>
    <row r="27" spans="1:12" ht="35.25" customHeight="1">
      <c r="A27" s="967" t="s">
        <v>1301</v>
      </c>
      <c r="B27" s="945" t="s">
        <v>934</v>
      </c>
      <c r="C27" s="1005" t="s">
        <v>0</v>
      </c>
      <c r="D27" s="946"/>
      <c r="E27" s="946"/>
      <c r="F27" s="946"/>
      <c r="G27" s="1006">
        <v>619.8</v>
      </c>
      <c r="H27" s="1007">
        <v>38825</v>
      </c>
      <c r="I27" s="944" t="s">
        <v>25</v>
      </c>
      <c r="J27" s="1008" t="s">
        <v>1</v>
      </c>
      <c r="K27" s="934"/>
      <c r="L27" s="934"/>
    </row>
    <row r="28" spans="1:12" ht="35.25" customHeight="1">
      <c r="A28" s="972" t="s">
        <v>1120</v>
      </c>
      <c r="B28" s="973" t="s">
        <v>1304</v>
      </c>
      <c r="C28" s="1009" t="s">
        <v>2</v>
      </c>
      <c r="D28" s="1010"/>
      <c r="E28" s="1010"/>
      <c r="F28" s="1010"/>
      <c r="G28" s="1011">
        <v>900</v>
      </c>
      <c r="H28" s="1012">
        <v>39188</v>
      </c>
      <c r="I28" s="1013" t="s">
        <v>3</v>
      </c>
      <c r="J28" s="1014" t="s">
        <v>26</v>
      </c>
      <c r="K28" s="934"/>
      <c r="L28" s="934"/>
    </row>
    <row r="29" spans="1:12" ht="35.25" customHeight="1">
      <c r="A29" s="986" t="s">
        <v>920</v>
      </c>
      <c r="B29" s="1013" t="s">
        <v>975</v>
      </c>
      <c r="C29" s="1015" t="s">
        <v>4</v>
      </c>
      <c r="D29" s="1016"/>
      <c r="E29" s="1016"/>
      <c r="F29" s="1016"/>
      <c r="G29" s="1011">
        <v>5.5</v>
      </c>
      <c r="H29" s="1012">
        <v>39234</v>
      </c>
      <c r="I29" s="1013" t="s">
        <v>27</v>
      </c>
      <c r="J29" s="1014" t="s">
        <v>1</v>
      </c>
      <c r="K29" s="934"/>
      <c r="L29" s="934"/>
    </row>
    <row r="30" spans="1:12" ht="35.25" customHeight="1">
      <c r="A30" s="981" t="s">
        <v>5</v>
      </c>
      <c r="B30" s="957" t="s">
        <v>981</v>
      </c>
      <c r="C30" s="1009" t="s">
        <v>6</v>
      </c>
      <c r="D30" s="1017"/>
      <c r="E30" s="1017"/>
      <c r="F30" s="1017"/>
      <c r="G30" s="974">
        <v>1.5</v>
      </c>
      <c r="H30" s="976">
        <v>30533</v>
      </c>
      <c r="I30" s="973" t="s">
        <v>28</v>
      </c>
      <c r="J30" s="1018" t="s">
        <v>7</v>
      </c>
      <c r="K30" s="934"/>
      <c r="L30" s="934"/>
    </row>
    <row r="31" spans="1:12" ht="35.25" customHeight="1">
      <c r="A31" s="972"/>
      <c r="B31" s="973"/>
      <c r="C31" s="1009" t="s">
        <v>8</v>
      </c>
      <c r="D31" s="1017"/>
      <c r="E31" s="1017"/>
      <c r="F31" s="1017"/>
      <c r="G31" s="974">
        <v>0.4</v>
      </c>
      <c r="H31" s="976">
        <v>35101</v>
      </c>
      <c r="I31" s="973" t="s">
        <v>9</v>
      </c>
      <c r="J31" s="1018" t="s">
        <v>1</v>
      </c>
      <c r="K31" s="934"/>
      <c r="L31" s="934"/>
    </row>
    <row r="32" spans="1:12" ht="35.25" customHeight="1">
      <c r="A32" s="972" t="s">
        <v>1001</v>
      </c>
      <c r="B32" s="973" t="s">
        <v>824</v>
      </c>
      <c r="C32" s="1009" t="s">
        <v>10</v>
      </c>
      <c r="D32" s="1017"/>
      <c r="E32" s="1017"/>
      <c r="F32" s="1017"/>
      <c r="G32" s="974">
        <v>71</v>
      </c>
      <c r="H32" s="976">
        <v>35104</v>
      </c>
      <c r="I32" s="973" t="s">
        <v>11</v>
      </c>
      <c r="J32" s="1018" t="s">
        <v>1</v>
      </c>
      <c r="K32" s="934"/>
      <c r="L32" s="934"/>
    </row>
    <row r="33" spans="1:12" ht="35.25" customHeight="1">
      <c r="A33" s="979" t="s">
        <v>825</v>
      </c>
      <c r="B33" s="973" t="s">
        <v>1005</v>
      </c>
      <c r="C33" s="1009" t="s">
        <v>29</v>
      </c>
      <c r="D33" s="1017"/>
      <c r="E33" s="1017"/>
      <c r="F33" s="1017"/>
      <c r="G33" s="974">
        <v>536</v>
      </c>
      <c r="H33" s="976">
        <v>37186</v>
      </c>
      <c r="I33" s="973" t="s">
        <v>30</v>
      </c>
      <c r="J33" s="1018" t="s">
        <v>1</v>
      </c>
      <c r="K33" s="934"/>
      <c r="L33" s="934"/>
    </row>
    <row r="34" spans="1:12" ht="35.25" customHeight="1">
      <c r="A34" s="972"/>
      <c r="B34" s="973" t="s">
        <v>1008</v>
      </c>
      <c r="C34" s="1009" t="s">
        <v>12</v>
      </c>
      <c r="D34" s="1017"/>
      <c r="E34" s="1017"/>
      <c r="F34" s="1017"/>
      <c r="G34" s="974">
        <v>13.1</v>
      </c>
      <c r="H34" s="976">
        <v>34981</v>
      </c>
      <c r="I34" s="973" t="s">
        <v>13</v>
      </c>
      <c r="J34" s="1018" t="s">
        <v>1</v>
      </c>
      <c r="K34" s="934"/>
      <c r="L34" s="934"/>
    </row>
    <row r="35" spans="1:12" ht="35.25" customHeight="1">
      <c r="A35" s="972" t="s">
        <v>830</v>
      </c>
      <c r="B35" s="973" t="s">
        <v>929</v>
      </c>
      <c r="C35" s="1019" t="s">
        <v>14</v>
      </c>
      <c r="D35" s="1017"/>
      <c r="E35" s="1017"/>
      <c r="F35" s="1017"/>
      <c r="G35" s="974">
        <v>50.7</v>
      </c>
      <c r="H35" s="976">
        <v>34912</v>
      </c>
      <c r="I35" s="973" t="s">
        <v>15</v>
      </c>
      <c r="J35" s="1018" t="s">
        <v>1</v>
      </c>
      <c r="K35" s="934"/>
      <c r="L35" s="934"/>
    </row>
    <row r="36" spans="1:12" ht="35.25" customHeight="1">
      <c r="A36" s="981" t="s">
        <v>1029</v>
      </c>
      <c r="B36" s="957" t="s">
        <v>1030</v>
      </c>
      <c r="C36" s="1009" t="s">
        <v>16</v>
      </c>
      <c r="D36" s="1017"/>
      <c r="E36" s="1017"/>
      <c r="F36" s="1017"/>
      <c r="G36" s="974">
        <v>8.3</v>
      </c>
      <c r="H36" s="976">
        <v>30526</v>
      </c>
      <c r="I36" s="973" t="s">
        <v>31</v>
      </c>
      <c r="J36" s="1018" t="s">
        <v>7</v>
      </c>
      <c r="K36" s="934"/>
      <c r="L36" s="934"/>
    </row>
    <row r="37" spans="1:12" ht="35.25" customHeight="1" thickBot="1">
      <c r="A37" s="1020"/>
      <c r="B37" s="1021"/>
      <c r="C37" s="1022" t="s">
        <v>32</v>
      </c>
      <c r="D37" s="1023"/>
      <c r="E37" s="1023"/>
      <c r="F37" s="1023"/>
      <c r="G37" s="1024">
        <v>1567</v>
      </c>
      <c r="H37" s="1025">
        <v>39173</v>
      </c>
      <c r="I37" s="1026" t="s">
        <v>17</v>
      </c>
      <c r="J37" s="1027" t="s">
        <v>1</v>
      </c>
      <c r="K37" s="934"/>
      <c r="L37" s="934"/>
    </row>
    <row r="38" spans="1:12" ht="35.25" customHeight="1" thickBot="1" thickTop="1">
      <c r="A38" s="1028" t="s">
        <v>1036</v>
      </c>
      <c r="B38" s="1029">
        <f>COUNTA(B27:B37)</f>
        <v>9</v>
      </c>
      <c r="C38" s="1030">
        <f>COUNTA(C27:C37)</f>
        <v>11</v>
      </c>
      <c r="D38" s="1031"/>
      <c r="E38" s="1032"/>
      <c r="F38" s="1033"/>
      <c r="G38" s="1034">
        <f>SUM(G27:G37)</f>
        <v>3773.2999999999997</v>
      </c>
      <c r="H38" s="1035"/>
      <c r="I38" s="1036"/>
      <c r="J38" s="991"/>
      <c r="K38" s="934"/>
      <c r="L38" s="934"/>
    </row>
    <row r="39" ht="34.5" customHeight="1" thickTop="1"/>
  </sheetData>
  <mergeCells count="2">
    <mergeCell ref="F4:F5"/>
    <mergeCell ref="G4:G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orientation="portrait" paperSize="9" scale="41" r:id="rId1"/>
  <rowBreaks count="1" manualBreakCount="1">
    <brk id="29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8"/>
  <sheetViews>
    <sheetView zoomScale="50" zoomScaleNormal="50" workbookViewId="0" topLeftCell="A1">
      <selection activeCell="A1" sqref="A1"/>
    </sheetView>
  </sheetViews>
  <sheetFormatPr defaultColWidth="10.625" defaultRowHeight="27" customHeight="1"/>
  <cols>
    <col min="1" max="1" width="28.625" style="1038" customWidth="1"/>
    <col min="2" max="2" width="15.625" style="1038" customWidth="1"/>
    <col min="3" max="4" width="12.625" style="1038" customWidth="1"/>
    <col min="5" max="5" width="15.625" style="1038" customWidth="1"/>
    <col min="6" max="6" width="18.625" style="1039" customWidth="1"/>
    <col min="7" max="7" width="18.625" style="1040" customWidth="1"/>
    <col min="8" max="8" width="18.625" style="1038" customWidth="1"/>
    <col min="9" max="9" width="3.125" style="1038" customWidth="1"/>
    <col min="10" max="16384" width="10.625" style="1038" customWidth="1"/>
  </cols>
  <sheetData>
    <row r="1" ht="27" customHeight="1">
      <c r="A1" s="1037" t="s">
        <v>94</v>
      </c>
    </row>
    <row r="2" spans="1:8" ht="27" customHeight="1" thickBot="1">
      <c r="A2" s="1041"/>
      <c r="B2" s="1041"/>
      <c r="C2" s="1041"/>
      <c r="D2" s="1041"/>
      <c r="E2" s="1041"/>
      <c r="F2" s="1042"/>
      <c r="G2" s="1043"/>
      <c r="H2" s="1044" t="s">
        <v>506</v>
      </c>
    </row>
    <row r="3" spans="1:9" ht="27" customHeight="1" thickBot="1">
      <c r="A3" s="1045" t="s">
        <v>910</v>
      </c>
      <c r="B3" s="1046" t="s">
        <v>938</v>
      </c>
      <c r="C3" s="1046" t="s">
        <v>931</v>
      </c>
      <c r="D3" s="1047"/>
      <c r="E3" s="1047"/>
      <c r="F3" s="1048" t="s">
        <v>932</v>
      </c>
      <c r="G3" s="1046" t="s">
        <v>851</v>
      </c>
      <c r="H3" s="1049" t="s">
        <v>855</v>
      </c>
      <c r="I3" s="1050"/>
    </row>
    <row r="4" spans="1:9" ht="27" customHeight="1">
      <c r="A4" s="1051" t="s">
        <v>920</v>
      </c>
      <c r="B4" s="1052" t="s">
        <v>975</v>
      </c>
      <c r="C4" s="1053" t="s">
        <v>33</v>
      </c>
      <c r="D4" s="1054"/>
      <c r="E4" s="1054"/>
      <c r="F4" s="1055">
        <v>0.8</v>
      </c>
      <c r="G4" s="1052" t="s">
        <v>34</v>
      </c>
      <c r="H4" s="1056" t="s">
        <v>35</v>
      </c>
      <c r="I4" s="1050"/>
    </row>
    <row r="5" spans="1:9" ht="27" customHeight="1">
      <c r="A5" s="1057" t="s">
        <v>5</v>
      </c>
      <c r="B5" s="1058" t="s">
        <v>981</v>
      </c>
      <c r="C5" s="1059" t="s">
        <v>36</v>
      </c>
      <c r="D5" s="1060"/>
      <c r="E5" s="1060"/>
      <c r="F5" s="1061">
        <v>0.7</v>
      </c>
      <c r="G5" s="1062" t="s">
        <v>37</v>
      </c>
      <c r="H5" s="1063" t="s">
        <v>38</v>
      </c>
      <c r="I5" s="1050"/>
    </row>
    <row r="6" spans="1:9" ht="27" customHeight="1">
      <c r="A6" s="1064"/>
      <c r="B6" s="1065"/>
      <c r="C6" s="1059" t="s">
        <v>39</v>
      </c>
      <c r="D6" s="1060"/>
      <c r="E6" s="1060"/>
      <c r="F6" s="1061">
        <v>1.9</v>
      </c>
      <c r="G6" s="1066">
        <v>37329</v>
      </c>
      <c r="H6" s="1063" t="s">
        <v>95</v>
      </c>
      <c r="I6" s="1050"/>
    </row>
    <row r="7" spans="1:9" ht="27" customHeight="1">
      <c r="A7" s="1067" t="s">
        <v>823</v>
      </c>
      <c r="B7" s="1062" t="s">
        <v>988</v>
      </c>
      <c r="C7" s="1059" t="s">
        <v>40</v>
      </c>
      <c r="D7" s="1060"/>
      <c r="E7" s="1060"/>
      <c r="F7" s="1061">
        <v>0.4</v>
      </c>
      <c r="G7" s="1062" t="s">
        <v>41</v>
      </c>
      <c r="H7" s="1063" t="s">
        <v>42</v>
      </c>
      <c r="I7" s="1050"/>
    </row>
    <row r="8" spans="1:9" ht="27" customHeight="1">
      <c r="A8" s="1057" t="s">
        <v>1001</v>
      </c>
      <c r="B8" s="1058" t="s">
        <v>96</v>
      </c>
      <c r="C8" s="1059" t="s">
        <v>43</v>
      </c>
      <c r="D8" s="1060"/>
      <c r="E8" s="1060"/>
      <c r="F8" s="1061">
        <v>0.5</v>
      </c>
      <c r="G8" s="1062" t="s">
        <v>44</v>
      </c>
      <c r="H8" s="1063" t="s">
        <v>45</v>
      </c>
      <c r="I8" s="1050"/>
    </row>
    <row r="9" spans="1:9" ht="27" customHeight="1">
      <c r="A9" s="1068"/>
      <c r="B9" s="1069"/>
      <c r="C9" s="1059" t="s">
        <v>46</v>
      </c>
      <c r="D9" s="1060"/>
      <c r="E9" s="1060"/>
      <c r="F9" s="1061">
        <v>0.5</v>
      </c>
      <c r="G9" s="1062" t="s">
        <v>47</v>
      </c>
      <c r="H9" s="1063" t="s">
        <v>48</v>
      </c>
      <c r="I9" s="1050"/>
    </row>
    <row r="10" spans="1:9" ht="27" customHeight="1">
      <c r="A10" s="1068"/>
      <c r="B10" s="1069"/>
      <c r="C10" s="1059" t="s">
        <v>49</v>
      </c>
      <c r="D10" s="1060"/>
      <c r="E10" s="1060"/>
      <c r="F10" s="1061">
        <v>1.2</v>
      </c>
      <c r="G10" s="1066">
        <v>32864</v>
      </c>
      <c r="H10" s="1063" t="s">
        <v>50</v>
      </c>
      <c r="I10" s="1050"/>
    </row>
    <row r="11" spans="1:9" ht="27" customHeight="1">
      <c r="A11" s="1068"/>
      <c r="B11" s="1069"/>
      <c r="C11" s="1059" t="s">
        <v>51</v>
      </c>
      <c r="D11" s="1060"/>
      <c r="E11" s="1060"/>
      <c r="F11" s="1061">
        <v>0.7</v>
      </c>
      <c r="G11" s="1066">
        <v>35104</v>
      </c>
      <c r="H11" s="1063" t="s">
        <v>52</v>
      </c>
      <c r="I11" s="1050"/>
    </row>
    <row r="12" spans="1:9" ht="27" customHeight="1">
      <c r="A12" s="1068"/>
      <c r="B12" s="1069"/>
      <c r="C12" s="1059" t="s">
        <v>53</v>
      </c>
      <c r="D12" s="1060"/>
      <c r="E12" s="1060"/>
      <c r="F12" s="1061">
        <v>0.4</v>
      </c>
      <c r="G12" s="1066">
        <v>33312</v>
      </c>
      <c r="H12" s="1063" t="s">
        <v>54</v>
      </c>
      <c r="I12" s="1050"/>
    </row>
    <row r="13" spans="1:9" ht="27" customHeight="1">
      <c r="A13" s="1068"/>
      <c r="B13" s="1069"/>
      <c r="C13" s="1059" t="s">
        <v>55</v>
      </c>
      <c r="D13" s="1060"/>
      <c r="E13" s="1060"/>
      <c r="F13" s="1061">
        <v>1.1</v>
      </c>
      <c r="G13" s="1066">
        <v>33312</v>
      </c>
      <c r="H13" s="1063" t="s">
        <v>54</v>
      </c>
      <c r="I13" s="1050"/>
    </row>
    <row r="14" spans="1:9" ht="27" customHeight="1">
      <c r="A14" s="1068"/>
      <c r="B14" s="1070"/>
      <c r="C14" s="1059" t="s">
        <v>56</v>
      </c>
      <c r="D14" s="1060"/>
      <c r="E14" s="1060"/>
      <c r="F14" s="1061">
        <v>0.4</v>
      </c>
      <c r="G14" s="1066">
        <v>34180</v>
      </c>
      <c r="H14" s="1063" t="s">
        <v>57</v>
      </c>
      <c r="I14" s="1050"/>
    </row>
    <row r="15" spans="1:9" ht="27" customHeight="1">
      <c r="A15" s="1071"/>
      <c r="B15" s="1070"/>
      <c r="C15" s="1059" t="s">
        <v>58</v>
      </c>
      <c r="D15" s="1060"/>
      <c r="E15" s="1060"/>
      <c r="F15" s="1061">
        <v>0.4</v>
      </c>
      <c r="G15" s="1066">
        <v>37145</v>
      </c>
      <c r="H15" s="1063" t="s">
        <v>97</v>
      </c>
      <c r="I15" s="1050"/>
    </row>
    <row r="16" spans="1:9" ht="27" customHeight="1">
      <c r="A16" s="1071"/>
      <c r="B16" s="1070"/>
      <c r="C16" s="1059" t="s">
        <v>59</v>
      </c>
      <c r="D16" s="1060"/>
      <c r="E16" s="1060"/>
      <c r="F16" s="1061">
        <v>1</v>
      </c>
      <c r="G16" s="1066">
        <v>38534</v>
      </c>
      <c r="H16" s="1063" t="s">
        <v>98</v>
      </c>
      <c r="I16" s="1050"/>
    </row>
    <row r="17" spans="1:9" ht="27" customHeight="1">
      <c r="A17" s="1064"/>
      <c r="B17" s="1072"/>
      <c r="C17" s="1073" t="s">
        <v>60</v>
      </c>
      <c r="D17" s="1074"/>
      <c r="E17" s="1074"/>
      <c r="F17" s="1075">
        <v>0.6</v>
      </c>
      <c r="G17" s="1076">
        <v>39500</v>
      </c>
      <c r="H17" s="1077" t="s">
        <v>61</v>
      </c>
      <c r="I17" s="1050"/>
    </row>
    <row r="18" spans="1:9" ht="27" customHeight="1">
      <c r="A18" s="1067" t="s">
        <v>825</v>
      </c>
      <c r="B18" s="1062" t="s">
        <v>1007</v>
      </c>
      <c r="C18" s="1059" t="s">
        <v>62</v>
      </c>
      <c r="D18" s="1060"/>
      <c r="E18" s="1060"/>
      <c r="F18" s="1061">
        <v>0.4</v>
      </c>
      <c r="G18" s="1062" t="s">
        <v>63</v>
      </c>
      <c r="H18" s="1063" t="s">
        <v>64</v>
      </c>
      <c r="I18" s="1050"/>
    </row>
    <row r="19" spans="1:9" ht="27" customHeight="1">
      <c r="A19" s="1057" t="s">
        <v>1010</v>
      </c>
      <c r="B19" s="1058" t="s">
        <v>1155</v>
      </c>
      <c r="C19" s="1059" t="s">
        <v>65</v>
      </c>
      <c r="D19" s="1060"/>
      <c r="E19" s="1060"/>
      <c r="F19" s="1061">
        <v>0.6</v>
      </c>
      <c r="G19" s="1066">
        <v>37189</v>
      </c>
      <c r="H19" s="1063" t="s">
        <v>99</v>
      </c>
      <c r="I19" s="1050"/>
    </row>
    <row r="20" spans="1:9" ht="27" customHeight="1">
      <c r="A20" s="1078"/>
      <c r="B20" s="1079"/>
      <c r="C20" s="1059" t="s">
        <v>66</v>
      </c>
      <c r="D20" s="1060"/>
      <c r="E20" s="1060"/>
      <c r="F20" s="1061">
        <v>0.7</v>
      </c>
      <c r="G20" s="1066" t="s">
        <v>100</v>
      </c>
      <c r="H20" s="1063" t="s">
        <v>101</v>
      </c>
      <c r="I20" s="1050"/>
    </row>
    <row r="21" spans="1:9" ht="27" customHeight="1">
      <c r="A21" s="1057" t="s">
        <v>830</v>
      </c>
      <c r="B21" s="1058" t="s">
        <v>102</v>
      </c>
      <c r="C21" s="1059" t="s">
        <v>67</v>
      </c>
      <c r="D21" s="1060"/>
      <c r="E21" s="1060"/>
      <c r="F21" s="1061">
        <v>0.2</v>
      </c>
      <c r="G21" s="1066">
        <v>34516</v>
      </c>
      <c r="H21" s="1063" t="s">
        <v>45</v>
      </c>
      <c r="I21" s="1050"/>
    </row>
    <row r="22" spans="1:9" ht="27" customHeight="1">
      <c r="A22" s="1078"/>
      <c r="B22" s="1079"/>
      <c r="C22" s="1059" t="s">
        <v>68</v>
      </c>
      <c r="D22" s="1060"/>
      <c r="E22" s="1060"/>
      <c r="F22" s="1061">
        <v>1.3</v>
      </c>
      <c r="G22" s="1066">
        <v>37707</v>
      </c>
      <c r="H22" s="1063" t="s">
        <v>103</v>
      </c>
      <c r="I22" s="1050"/>
    </row>
    <row r="23" spans="1:9" ht="27" customHeight="1">
      <c r="A23" s="1067" t="s">
        <v>1027</v>
      </c>
      <c r="B23" s="1080" t="s">
        <v>833</v>
      </c>
      <c r="C23" s="1059" t="s">
        <v>69</v>
      </c>
      <c r="D23" s="1060"/>
      <c r="E23" s="1060"/>
      <c r="F23" s="1061">
        <v>0.5</v>
      </c>
      <c r="G23" s="1066">
        <v>36614</v>
      </c>
      <c r="H23" s="1063" t="s">
        <v>104</v>
      </c>
      <c r="I23" s="1050"/>
    </row>
    <row r="24" spans="1:9" ht="27" customHeight="1">
      <c r="A24" s="1057" t="s">
        <v>1029</v>
      </c>
      <c r="B24" s="1058" t="s">
        <v>105</v>
      </c>
      <c r="C24" s="1059" t="s">
        <v>70</v>
      </c>
      <c r="D24" s="1060"/>
      <c r="E24" s="1060"/>
      <c r="F24" s="1061">
        <v>7.3</v>
      </c>
      <c r="G24" s="1066">
        <v>33309</v>
      </c>
      <c r="H24" s="1063" t="s">
        <v>71</v>
      </c>
      <c r="I24" s="1050"/>
    </row>
    <row r="25" spans="1:9" ht="27" customHeight="1">
      <c r="A25" s="1068"/>
      <c r="B25" s="1069"/>
      <c r="C25" s="1059" t="s">
        <v>106</v>
      </c>
      <c r="D25" s="1060"/>
      <c r="E25" s="1060"/>
      <c r="F25" s="1061">
        <v>0.3</v>
      </c>
      <c r="G25" s="1062" t="s">
        <v>72</v>
      </c>
      <c r="H25" s="1063" t="s">
        <v>73</v>
      </c>
      <c r="I25" s="1050"/>
    </row>
    <row r="26" spans="1:9" ht="27" customHeight="1">
      <c r="A26" s="1068"/>
      <c r="B26" s="1069"/>
      <c r="C26" s="1059" t="s">
        <v>107</v>
      </c>
      <c r="D26" s="1060"/>
      <c r="E26" s="1060"/>
      <c r="F26" s="1061">
        <v>0.8</v>
      </c>
      <c r="G26" s="1066">
        <v>33144</v>
      </c>
      <c r="H26" s="1063" t="s">
        <v>74</v>
      </c>
      <c r="I26" s="1050"/>
    </row>
    <row r="27" spans="1:9" ht="27" customHeight="1">
      <c r="A27" s="1068"/>
      <c r="B27" s="1069"/>
      <c r="C27" s="1059" t="s">
        <v>108</v>
      </c>
      <c r="D27" s="1060"/>
      <c r="E27" s="1060"/>
      <c r="F27" s="1061">
        <v>0.2</v>
      </c>
      <c r="G27" s="1066">
        <v>33232</v>
      </c>
      <c r="H27" s="1063" t="s">
        <v>75</v>
      </c>
      <c r="I27" s="1050"/>
    </row>
    <row r="28" spans="1:9" ht="27" customHeight="1">
      <c r="A28" s="1068"/>
      <c r="B28" s="1069"/>
      <c r="C28" s="1059" t="s">
        <v>76</v>
      </c>
      <c r="D28" s="1060"/>
      <c r="E28" s="1060"/>
      <c r="F28" s="1061">
        <v>0.7</v>
      </c>
      <c r="G28" s="1066">
        <v>35619</v>
      </c>
      <c r="H28" s="1063" t="s">
        <v>77</v>
      </c>
      <c r="I28" s="1050"/>
    </row>
    <row r="29" spans="1:9" ht="27" customHeight="1">
      <c r="A29" s="1068"/>
      <c r="B29" s="1069"/>
      <c r="C29" s="1081" t="s">
        <v>78</v>
      </c>
      <c r="D29" s="1082"/>
      <c r="E29" s="1082"/>
      <c r="F29" s="1083">
        <v>2.3</v>
      </c>
      <c r="G29" s="1084">
        <v>37196</v>
      </c>
      <c r="H29" s="1063" t="s">
        <v>109</v>
      </c>
      <c r="I29" s="1050"/>
    </row>
    <row r="30" spans="1:9" ht="27" customHeight="1">
      <c r="A30" s="1068"/>
      <c r="B30" s="1069"/>
      <c r="C30" s="1085" t="s">
        <v>79</v>
      </c>
      <c r="D30" s="1086"/>
      <c r="E30" s="1086"/>
      <c r="F30" s="1087">
        <v>1.5</v>
      </c>
      <c r="G30" s="1088">
        <v>35619</v>
      </c>
      <c r="H30" s="1089" t="s">
        <v>77</v>
      </c>
      <c r="I30" s="1050"/>
    </row>
    <row r="31" spans="1:9" ht="27" customHeight="1">
      <c r="A31" s="1068"/>
      <c r="B31" s="1069"/>
      <c r="C31" s="1085" t="s">
        <v>110</v>
      </c>
      <c r="D31" s="1086"/>
      <c r="E31" s="1086"/>
      <c r="F31" s="1087">
        <v>1</v>
      </c>
      <c r="G31" s="1088">
        <v>35619</v>
      </c>
      <c r="H31" s="1089" t="s">
        <v>77</v>
      </c>
      <c r="I31" s="1050"/>
    </row>
    <row r="32" spans="1:9" ht="27" customHeight="1">
      <c r="A32" s="1068"/>
      <c r="B32" s="1069"/>
      <c r="C32" s="1085" t="s">
        <v>111</v>
      </c>
      <c r="D32" s="1086"/>
      <c r="E32" s="1086"/>
      <c r="F32" s="1087">
        <v>0.4</v>
      </c>
      <c r="G32" s="1088">
        <v>35775</v>
      </c>
      <c r="H32" s="1089" t="s">
        <v>80</v>
      </c>
      <c r="I32" s="1050"/>
    </row>
    <row r="33" spans="1:9" ht="27" customHeight="1">
      <c r="A33" s="1068"/>
      <c r="B33" s="1069"/>
      <c r="C33" s="1085" t="s">
        <v>112</v>
      </c>
      <c r="D33" s="1060"/>
      <c r="E33" s="1060"/>
      <c r="F33" s="1061">
        <v>0.5</v>
      </c>
      <c r="G33" s="1066">
        <v>35775</v>
      </c>
      <c r="H33" s="1063" t="s">
        <v>80</v>
      </c>
      <c r="I33" s="1050"/>
    </row>
    <row r="34" spans="1:9" ht="27" customHeight="1">
      <c r="A34" s="1068"/>
      <c r="B34" s="1069"/>
      <c r="C34" s="1085" t="s">
        <v>113</v>
      </c>
      <c r="D34" s="1060"/>
      <c r="E34" s="1060"/>
      <c r="F34" s="1061">
        <v>0.7</v>
      </c>
      <c r="G34" s="1066">
        <v>36048</v>
      </c>
      <c r="H34" s="1063" t="s">
        <v>114</v>
      </c>
      <c r="I34" s="1050"/>
    </row>
    <row r="35" spans="1:9" ht="27" customHeight="1">
      <c r="A35" s="1068"/>
      <c r="B35" s="1069"/>
      <c r="C35" s="1085" t="s">
        <v>115</v>
      </c>
      <c r="D35" s="1086"/>
      <c r="E35" s="1086"/>
      <c r="F35" s="1087">
        <v>0.6</v>
      </c>
      <c r="G35" s="1088">
        <v>36515</v>
      </c>
      <c r="H35" s="1089" t="s">
        <v>116</v>
      </c>
      <c r="I35" s="1050"/>
    </row>
    <row r="36" spans="1:9" ht="27" customHeight="1">
      <c r="A36" s="1068"/>
      <c r="B36" s="1069"/>
      <c r="C36" s="1085" t="s">
        <v>81</v>
      </c>
      <c r="D36" s="1086"/>
      <c r="E36" s="1086"/>
      <c r="F36" s="1087">
        <v>0.4</v>
      </c>
      <c r="G36" s="1088">
        <v>37607</v>
      </c>
      <c r="H36" s="1089" t="s">
        <v>117</v>
      </c>
      <c r="I36" s="1050"/>
    </row>
    <row r="37" spans="1:9" ht="27" customHeight="1">
      <c r="A37" s="1068"/>
      <c r="B37" s="1090"/>
      <c r="C37" s="1085" t="s">
        <v>118</v>
      </c>
      <c r="D37" s="1086"/>
      <c r="E37" s="1086"/>
      <c r="F37" s="1087">
        <v>1.1</v>
      </c>
      <c r="G37" s="1088">
        <v>37799</v>
      </c>
      <c r="H37" s="1089" t="s">
        <v>119</v>
      </c>
      <c r="I37" s="1050"/>
    </row>
    <row r="38" spans="1:9" ht="27" customHeight="1" thickBot="1">
      <c r="A38" s="1091"/>
      <c r="B38" s="1092"/>
      <c r="C38" s="1093" t="s">
        <v>82</v>
      </c>
      <c r="D38" s="1094"/>
      <c r="E38" s="1094"/>
      <c r="F38" s="1095">
        <v>1.6</v>
      </c>
      <c r="G38" s="1096">
        <v>35265</v>
      </c>
      <c r="H38" s="1097" t="s">
        <v>83</v>
      </c>
      <c r="I38" s="1050"/>
    </row>
    <row r="39" spans="1:9" ht="27" customHeight="1" thickBot="1" thickTop="1">
      <c r="A39" s="1098" t="s">
        <v>1036</v>
      </c>
      <c r="B39" s="1098">
        <f>COUNTA(B4:B38)</f>
        <v>9</v>
      </c>
      <c r="C39" s="1099">
        <f>COUNTA(C4:C38)</f>
        <v>35</v>
      </c>
      <c r="D39" s="1100"/>
      <c r="E39" s="1100"/>
      <c r="F39" s="1101">
        <f>SUM(F4:F38)</f>
        <v>33.7</v>
      </c>
      <c r="G39" s="1102"/>
      <c r="H39" s="1103"/>
      <c r="I39" s="1050"/>
    </row>
    <row r="40" ht="27" customHeight="1" thickTop="1"/>
    <row r="43" spans="1:3" ht="27" customHeight="1">
      <c r="A43" s="1104" t="s">
        <v>84</v>
      </c>
      <c r="B43" s="1040"/>
      <c r="C43" s="1040"/>
    </row>
    <row r="44" spans="1:8" ht="27" customHeight="1" thickBot="1">
      <c r="A44" s="1105"/>
      <c r="B44" s="1105"/>
      <c r="C44" s="1105"/>
      <c r="D44" s="1050"/>
      <c r="E44" s="1050"/>
      <c r="F44" s="1106"/>
      <c r="G44" s="1105"/>
      <c r="H44" s="1044" t="s">
        <v>506</v>
      </c>
    </row>
    <row r="45" spans="1:9" ht="27" customHeight="1">
      <c r="A45" s="1107" t="s">
        <v>859</v>
      </c>
      <c r="B45" s="1108" t="s">
        <v>938</v>
      </c>
      <c r="C45" s="1108" t="s">
        <v>85</v>
      </c>
      <c r="D45" s="1109" t="s">
        <v>86</v>
      </c>
      <c r="E45" s="1110"/>
      <c r="F45" s="1111" t="s">
        <v>932</v>
      </c>
      <c r="G45" s="1108" t="s">
        <v>851</v>
      </c>
      <c r="H45" s="1112" t="s">
        <v>855</v>
      </c>
      <c r="I45" s="1050"/>
    </row>
    <row r="46" spans="1:8" ht="27" customHeight="1">
      <c r="A46" s="1113" t="s">
        <v>1001</v>
      </c>
      <c r="B46" s="1114" t="s">
        <v>1002</v>
      </c>
      <c r="C46" s="1115" t="s">
        <v>87</v>
      </c>
      <c r="D46" s="1116" t="s">
        <v>88</v>
      </c>
      <c r="E46" s="1117"/>
      <c r="F46" s="1118">
        <v>1.6</v>
      </c>
      <c r="G46" s="1119">
        <v>33781</v>
      </c>
      <c r="H46" s="1120" t="s">
        <v>89</v>
      </c>
    </row>
    <row r="47" spans="1:8" ht="27" customHeight="1">
      <c r="A47" s="1121"/>
      <c r="B47" s="1072"/>
      <c r="C47" s="1115" t="s">
        <v>90</v>
      </c>
      <c r="D47" s="1116" t="s">
        <v>91</v>
      </c>
      <c r="E47" s="1117"/>
      <c r="F47" s="1118">
        <v>0.7</v>
      </c>
      <c r="G47" s="1115" t="s">
        <v>120</v>
      </c>
      <c r="H47" s="1120" t="s">
        <v>92</v>
      </c>
    </row>
    <row r="48" spans="1:8" ht="27" customHeight="1" thickBot="1">
      <c r="A48" s="1122" t="s">
        <v>93</v>
      </c>
      <c r="B48" s="1123">
        <v>1</v>
      </c>
      <c r="C48" s="1123"/>
      <c r="D48" s="1124"/>
      <c r="E48" s="1125"/>
      <c r="F48" s="1126">
        <f>SUM(F46:F47)</f>
        <v>2.3</v>
      </c>
      <c r="G48" s="1123"/>
      <c r="H48" s="1127"/>
    </row>
  </sheetData>
  <mergeCells count="3">
    <mergeCell ref="D45:E45"/>
    <mergeCell ref="D46:E46"/>
    <mergeCell ref="D47:E47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2:I39"/>
  <sheetViews>
    <sheetView zoomScale="50" zoomScaleNormal="50" workbookViewId="0" topLeftCell="A25">
      <selection activeCell="A1" sqref="A1"/>
    </sheetView>
  </sheetViews>
  <sheetFormatPr defaultColWidth="10.625" defaultRowHeight="35.25" customHeight="1"/>
  <cols>
    <col min="1" max="1" width="30.625" style="1129" customWidth="1"/>
    <col min="2" max="2" width="20.625" style="1129" customWidth="1"/>
    <col min="3" max="8" width="22.625" style="1129" customWidth="1"/>
    <col min="9" max="9" width="3.50390625" style="1129" customWidth="1"/>
    <col min="10" max="16384" width="10.625" style="1129" customWidth="1"/>
  </cols>
  <sheetData>
    <row r="2" ht="35.25" customHeight="1">
      <c r="A2" s="1128" t="s">
        <v>154</v>
      </c>
    </row>
    <row r="3" spans="1:8" ht="35.25" customHeight="1" thickBot="1">
      <c r="A3" s="1130"/>
      <c r="B3" s="1130"/>
      <c r="C3" s="1130"/>
      <c r="D3" s="1130"/>
      <c r="E3" s="1130"/>
      <c r="F3" s="1130"/>
      <c r="G3" s="1130"/>
      <c r="H3" s="1131" t="s">
        <v>506</v>
      </c>
    </row>
    <row r="4" spans="1:9" ht="45" customHeight="1">
      <c r="A4" s="1132" t="s">
        <v>910</v>
      </c>
      <c r="B4" s="1133" t="s">
        <v>938</v>
      </c>
      <c r="C4" s="1134" t="s">
        <v>121</v>
      </c>
      <c r="D4" s="1135"/>
      <c r="E4" s="1136" t="s">
        <v>122</v>
      </c>
      <c r="F4" s="1136" t="s">
        <v>855</v>
      </c>
      <c r="G4" s="1136" t="s">
        <v>851</v>
      </c>
      <c r="H4" s="1137" t="s">
        <v>855</v>
      </c>
      <c r="I4" s="1138"/>
    </row>
    <row r="5" spans="1:9" ht="45" customHeight="1" thickBot="1">
      <c r="A5" s="1139"/>
      <c r="B5" s="1140"/>
      <c r="C5" s="1141" t="s">
        <v>123</v>
      </c>
      <c r="D5" s="1141" t="s">
        <v>124</v>
      </c>
      <c r="E5" s="1142" t="s">
        <v>123</v>
      </c>
      <c r="F5" s="1143"/>
      <c r="G5" s="1142" t="s">
        <v>124</v>
      </c>
      <c r="H5" s="1144"/>
      <c r="I5" s="1138"/>
    </row>
    <row r="6" spans="1:9" ht="45" customHeight="1">
      <c r="A6" s="1145" t="s">
        <v>954</v>
      </c>
      <c r="B6" s="1146" t="s">
        <v>955</v>
      </c>
      <c r="C6" s="1147">
        <v>0</v>
      </c>
      <c r="D6" s="1147">
        <v>35</v>
      </c>
      <c r="E6" s="1146"/>
      <c r="F6" s="1148"/>
      <c r="G6" s="1149">
        <v>35096</v>
      </c>
      <c r="H6" s="1150" t="s">
        <v>125</v>
      </c>
      <c r="I6" s="1138"/>
    </row>
    <row r="7" spans="1:9" ht="45" customHeight="1">
      <c r="A7" s="1151" t="s">
        <v>963</v>
      </c>
      <c r="B7" s="1152" t="s">
        <v>964</v>
      </c>
      <c r="C7" s="1153">
        <v>0.2</v>
      </c>
      <c r="D7" s="1153">
        <v>239</v>
      </c>
      <c r="E7" s="1154">
        <v>25338</v>
      </c>
      <c r="F7" s="1155" t="s">
        <v>126</v>
      </c>
      <c r="G7" s="1154">
        <v>27120</v>
      </c>
      <c r="H7" s="1156" t="s">
        <v>11</v>
      </c>
      <c r="I7" s="1138"/>
    </row>
    <row r="8" spans="1:9" ht="45" customHeight="1">
      <c r="A8" s="1151" t="s">
        <v>966</v>
      </c>
      <c r="B8" s="1152" t="s">
        <v>967</v>
      </c>
      <c r="C8" s="1153">
        <v>21</v>
      </c>
      <c r="D8" s="1153">
        <v>151.2</v>
      </c>
      <c r="E8" s="1154">
        <v>32687</v>
      </c>
      <c r="F8" s="1155" t="s">
        <v>127</v>
      </c>
      <c r="G8" s="1154">
        <v>32687</v>
      </c>
      <c r="H8" s="1156" t="s">
        <v>127</v>
      </c>
      <c r="I8" s="1138"/>
    </row>
    <row r="9" spans="1:9" ht="45" customHeight="1">
      <c r="A9" s="1157" t="s">
        <v>820</v>
      </c>
      <c r="B9" s="1152" t="s">
        <v>970</v>
      </c>
      <c r="C9" s="1153">
        <v>0</v>
      </c>
      <c r="D9" s="1153">
        <v>30.7</v>
      </c>
      <c r="E9" s="1152"/>
      <c r="F9" s="1155"/>
      <c r="G9" s="1154">
        <v>34974</v>
      </c>
      <c r="H9" s="1156" t="s">
        <v>128</v>
      </c>
      <c r="I9" s="1138"/>
    </row>
    <row r="10" spans="1:9" ht="45" customHeight="1">
      <c r="A10" s="1158"/>
      <c r="B10" s="1152" t="s">
        <v>1054</v>
      </c>
      <c r="C10" s="1153">
        <v>0</v>
      </c>
      <c r="D10" s="1153">
        <v>52.3</v>
      </c>
      <c r="E10" s="1152"/>
      <c r="F10" s="1155"/>
      <c r="G10" s="1154">
        <v>34974</v>
      </c>
      <c r="H10" s="1156" t="s">
        <v>129</v>
      </c>
      <c r="I10" s="1138"/>
    </row>
    <row r="11" spans="1:9" ht="45" customHeight="1">
      <c r="A11" s="1151" t="s">
        <v>920</v>
      </c>
      <c r="B11" s="1152" t="s">
        <v>975</v>
      </c>
      <c r="C11" s="1153">
        <v>0</v>
      </c>
      <c r="D11" s="1153">
        <v>24</v>
      </c>
      <c r="E11" s="1159"/>
      <c r="F11" s="1160"/>
      <c r="G11" s="1154">
        <v>34897</v>
      </c>
      <c r="H11" s="1156" t="s">
        <v>130</v>
      </c>
      <c r="I11" s="1138"/>
    </row>
    <row r="12" spans="1:9" ht="45" customHeight="1">
      <c r="A12" s="1157" t="s">
        <v>5</v>
      </c>
      <c r="B12" s="1152" t="s">
        <v>979</v>
      </c>
      <c r="C12" s="1153">
        <v>19.7</v>
      </c>
      <c r="D12" s="1153">
        <v>235.3</v>
      </c>
      <c r="E12" s="1154">
        <v>38748</v>
      </c>
      <c r="F12" s="1155" t="s">
        <v>155</v>
      </c>
      <c r="G12" s="1154">
        <v>38748</v>
      </c>
      <c r="H12" s="1156" t="s">
        <v>156</v>
      </c>
      <c r="I12" s="1138"/>
    </row>
    <row r="13" spans="1:9" ht="45" customHeight="1">
      <c r="A13" s="1161"/>
      <c r="B13" s="1152" t="s">
        <v>981</v>
      </c>
      <c r="C13" s="1153">
        <v>16</v>
      </c>
      <c r="D13" s="1153">
        <v>270</v>
      </c>
      <c r="E13" s="1154">
        <v>37329</v>
      </c>
      <c r="F13" s="1155" t="s">
        <v>157</v>
      </c>
      <c r="G13" s="1154">
        <v>38897</v>
      </c>
      <c r="H13" s="1156" t="s">
        <v>158</v>
      </c>
      <c r="I13" s="1138"/>
    </row>
    <row r="14" spans="1:9" ht="45" customHeight="1">
      <c r="A14" s="1161"/>
      <c r="B14" s="1152" t="s">
        <v>982</v>
      </c>
      <c r="C14" s="1153">
        <v>0</v>
      </c>
      <c r="D14" s="1153">
        <v>8.7</v>
      </c>
      <c r="E14" s="1152"/>
      <c r="F14" s="1155"/>
      <c r="G14" s="1154">
        <v>35101</v>
      </c>
      <c r="H14" s="1156" t="s">
        <v>131</v>
      </c>
      <c r="I14" s="1138"/>
    </row>
    <row r="15" spans="1:9" ht="45" customHeight="1">
      <c r="A15" s="1161"/>
      <c r="B15" s="1152" t="s">
        <v>983</v>
      </c>
      <c r="C15" s="1153">
        <v>0</v>
      </c>
      <c r="D15" s="1153">
        <v>17</v>
      </c>
      <c r="E15" s="1152"/>
      <c r="F15" s="1155"/>
      <c r="G15" s="1154">
        <v>35101</v>
      </c>
      <c r="H15" s="1156" t="s">
        <v>132</v>
      </c>
      <c r="I15" s="1138"/>
    </row>
    <row r="16" spans="1:9" ht="45" customHeight="1">
      <c r="A16" s="1162" t="s">
        <v>984</v>
      </c>
      <c r="B16" s="1163" t="s">
        <v>985</v>
      </c>
      <c r="C16" s="1153">
        <v>0</v>
      </c>
      <c r="D16" s="1153">
        <v>5.8</v>
      </c>
      <c r="E16" s="1159"/>
      <c r="F16" s="1160"/>
      <c r="G16" s="1154">
        <v>38677</v>
      </c>
      <c r="H16" s="1156" t="s">
        <v>159</v>
      </c>
      <c r="I16" s="1138"/>
    </row>
    <row r="17" spans="1:9" ht="45" customHeight="1">
      <c r="A17" s="1157" t="s">
        <v>823</v>
      </c>
      <c r="B17" s="1152" t="s">
        <v>988</v>
      </c>
      <c r="C17" s="1153">
        <v>32</v>
      </c>
      <c r="D17" s="1153">
        <v>162.9</v>
      </c>
      <c r="E17" s="1154">
        <v>37347</v>
      </c>
      <c r="F17" s="1155" t="s">
        <v>160</v>
      </c>
      <c r="G17" s="1154">
        <v>37347</v>
      </c>
      <c r="H17" s="1164" t="s">
        <v>160</v>
      </c>
      <c r="I17" s="1165"/>
    </row>
    <row r="18" spans="1:9" ht="45" customHeight="1">
      <c r="A18" s="1166"/>
      <c r="B18" s="1152" t="s">
        <v>990</v>
      </c>
      <c r="C18" s="1153">
        <v>0</v>
      </c>
      <c r="D18" s="1153">
        <v>59.9</v>
      </c>
      <c r="E18" s="1159"/>
      <c r="F18" s="1160"/>
      <c r="G18" s="1154">
        <v>18583</v>
      </c>
      <c r="H18" s="1156" t="s">
        <v>133</v>
      </c>
      <c r="I18" s="1165"/>
    </row>
    <row r="19" spans="1:9" ht="45" customHeight="1">
      <c r="A19" s="1157" t="s">
        <v>1001</v>
      </c>
      <c r="B19" s="1152" t="s">
        <v>824</v>
      </c>
      <c r="C19" s="1153">
        <f>3.07+88</f>
        <v>91.07</v>
      </c>
      <c r="D19" s="1153">
        <f>275+494</f>
        <v>769</v>
      </c>
      <c r="E19" s="1154">
        <v>24789</v>
      </c>
      <c r="F19" s="1155" t="s">
        <v>134</v>
      </c>
      <c r="G19" s="1154">
        <v>35104</v>
      </c>
      <c r="H19" s="1156" t="s">
        <v>135</v>
      </c>
      <c r="I19" s="1138"/>
    </row>
    <row r="20" spans="1:9" ht="45" customHeight="1">
      <c r="A20" s="1157" t="s">
        <v>825</v>
      </c>
      <c r="B20" s="1152" t="s">
        <v>1005</v>
      </c>
      <c r="C20" s="1153">
        <v>0</v>
      </c>
      <c r="D20" s="1153">
        <v>214</v>
      </c>
      <c r="E20" s="1159"/>
      <c r="F20" s="1160"/>
      <c r="G20" s="1154">
        <v>34981</v>
      </c>
      <c r="H20" s="1156" t="s">
        <v>136</v>
      </c>
      <c r="I20" s="1138"/>
    </row>
    <row r="21" spans="1:9" ht="45" customHeight="1">
      <c r="A21" s="1166"/>
      <c r="B21" s="1152" t="s">
        <v>1007</v>
      </c>
      <c r="C21" s="1153">
        <v>0</v>
      </c>
      <c r="D21" s="1153">
        <v>230</v>
      </c>
      <c r="E21" s="1159"/>
      <c r="F21" s="1160"/>
      <c r="G21" s="1154">
        <v>34981</v>
      </c>
      <c r="H21" s="1156" t="s">
        <v>137</v>
      </c>
      <c r="I21" s="1138"/>
    </row>
    <row r="22" spans="1:9" ht="45" customHeight="1">
      <c r="A22" s="1157" t="s">
        <v>1010</v>
      </c>
      <c r="B22" s="1152" t="s">
        <v>1056</v>
      </c>
      <c r="C22" s="1153">
        <v>0.7</v>
      </c>
      <c r="D22" s="1153">
        <f>83.4+24.1</f>
        <v>107.5</v>
      </c>
      <c r="E22" s="1154">
        <v>25138</v>
      </c>
      <c r="F22" s="1155" t="s">
        <v>138</v>
      </c>
      <c r="G22" s="1154">
        <v>25138</v>
      </c>
      <c r="H22" s="1156" t="s">
        <v>138</v>
      </c>
      <c r="I22" s="1138"/>
    </row>
    <row r="23" spans="1:9" ht="45" customHeight="1">
      <c r="A23" s="1167" t="s">
        <v>829</v>
      </c>
      <c r="B23" s="1152" t="s">
        <v>1015</v>
      </c>
      <c r="C23" s="1153">
        <v>0</v>
      </c>
      <c r="D23" s="1153">
        <v>7.4</v>
      </c>
      <c r="E23" s="1159"/>
      <c r="F23" s="1160"/>
      <c r="G23" s="1154">
        <v>34974</v>
      </c>
      <c r="H23" s="1156" t="s">
        <v>139</v>
      </c>
      <c r="I23" s="1138"/>
    </row>
    <row r="24" spans="1:9" ht="45" customHeight="1">
      <c r="A24" s="1157" t="s">
        <v>830</v>
      </c>
      <c r="B24" s="1152" t="s">
        <v>1045</v>
      </c>
      <c r="C24" s="1153">
        <v>0</v>
      </c>
      <c r="D24" s="1153">
        <v>104.7</v>
      </c>
      <c r="E24" s="1159"/>
      <c r="F24" s="1160"/>
      <c r="G24" s="1154">
        <v>34912</v>
      </c>
      <c r="H24" s="1156" t="s">
        <v>140</v>
      </c>
      <c r="I24" s="1138"/>
    </row>
    <row r="25" spans="1:9" ht="45" customHeight="1">
      <c r="A25" s="1166"/>
      <c r="B25" s="1152" t="s">
        <v>831</v>
      </c>
      <c r="C25" s="1153">
        <v>0</v>
      </c>
      <c r="D25" s="1153">
        <v>36.3</v>
      </c>
      <c r="E25" s="1159"/>
      <c r="F25" s="1160"/>
      <c r="G25" s="1154">
        <v>28500</v>
      </c>
      <c r="H25" s="1156" t="s">
        <v>141</v>
      </c>
      <c r="I25" s="1138"/>
    </row>
    <row r="26" spans="1:9" ht="45" customHeight="1">
      <c r="A26" s="1151" t="s">
        <v>832</v>
      </c>
      <c r="B26" s="1152" t="s">
        <v>1062</v>
      </c>
      <c r="C26" s="1153">
        <v>0</v>
      </c>
      <c r="D26" s="1153">
        <v>86.4</v>
      </c>
      <c r="E26" s="1159"/>
      <c r="F26" s="1160"/>
      <c r="G26" s="1154">
        <v>37340</v>
      </c>
      <c r="H26" s="1156" t="s">
        <v>161</v>
      </c>
      <c r="I26" s="1138"/>
    </row>
    <row r="27" spans="1:9" ht="45" customHeight="1">
      <c r="A27" s="1151" t="s">
        <v>1027</v>
      </c>
      <c r="B27" s="1152" t="s">
        <v>833</v>
      </c>
      <c r="C27" s="1153">
        <v>0.8</v>
      </c>
      <c r="D27" s="1153">
        <v>141</v>
      </c>
      <c r="E27" s="1154">
        <v>23440</v>
      </c>
      <c r="F27" s="1155" t="s">
        <v>142</v>
      </c>
      <c r="G27" s="1154">
        <v>35020</v>
      </c>
      <c r="H27" s="1156" t="s">
        <v>143</v>
      </c>
      <c r="I27" s="1138"/>
    </row>
    <row r="28" spans="1:9" ht="45" customHeight="1">
      <c r="A28" s="1157" t="s">
        <v>1029</v>
      </c>
      <c r="B28" s="1168" t="s">
        <v>162</v>
      </c>
      <c r="C28" s="1153">
        <v>43</v>
      </c>
      <c r="D28" s="1153">
        <v>592</v>
      </c>
      <c r="E28" s="1154">
        <v>35619</v>
      </c>
      <c r="F28" s="1155" t="s">
        <v>163</v>
      </c>
      <c r="G28" s="1154">
        <v>35619</v>
      </c>
      <c r="H28" s="1156" t="s">
        <v>163</v>
      </c>
      <c r="I28" s="1138"/>
    </row>
    <row r="29" spans="1:9" s="1165" customFormat="1" ht="45" customHeight="1" thickBot="1">
      <c r="A29" s="1169" t="s">
        <v>144</v>
      </c>
      <c r="B29" s="1170" t="s">
        <v>1033</v>
      </c>
      <c r="C29" s="1171">
        <v>0</v>
      </c>
      <c r="D29" s="1171">
        <v>22</v>
      </c>
      <c r="E29" s="1170"/>
      <c r="F29" s="1172"/>
      <c r="G29" s="1173">
        <v>34820</v>
      </c>
      <c r="H29" s="1174" t="s">
        <v>145</v>
      </c>
      <c r="I29" s="1138"/>
    </row>
    <row r="30" spans="1:9" ht="45" customHeight="1" thickBot="1" thickTop="1">
      <c r="A30" s="1175" t="s">
        <v>1036</v>
      </c>
      <c r="B30" s="1176">
        <f>COUNTA(B6:B29)</f>
        <v>24</v>
      </c>
      <c r="C30" s="1177">
        <f>SUM(C6:C29)</f>
        <v>224.47</v>
      </c>
      <c r="D30" s="1177">
        <f>SUM(D6:D29)</f>
        <v>3602.1000000000004</v>
      </c>
      <c r="E30" s="1178"/>
      <c r="F30" s="1178"/>
      <c r="G30" s="1178"/>
      <c r="H30" s="1178"/>
      <c r="I30" s="1179"/>
    </row>
    <row r="31" ht="35.25" customHeight="1" thickTop="1"/>
    <row r="34" ht="35.25" customHeight="1">
      <c r="A34" s="1180" t="s">
        <v>146</v>
      </c>
    </row>
    <row r="35" spans="1:8" ht="35.25" customHeight="1">
      <c r="A35" s="1165"/>
      <c r="B35" s="1165"/>
      <c r="C35" s="1165"/>
      <c r="D35" s="1165"/>
      <c r="E35" s="1165"/>
      <c r="F35" s="1165"/>
      <c r="G35" s="1165"/>
      <c r="H35" s="1131" t="s">
        <v>506</v>
      </c>
    </row>
    <row r="36" spans="1:8" ht="45" customHeight="1">
      <c r="A36" s="1181" t="s">
        <v>1068</v>
      </c>
      <c r="B36" s="1181" t="s">
        <v>147</v>
      </c>
      <c r="C36" s="1182" t="s">
        <v>85</v>
      </c>
      <c r="D36" s="1183"/>
      <c r="E36" s="1184"/>
      <c r="F36" s="1181" t="s">
        <v>148</v>
      </c>
      <c r="G36" s="1181" t="s">
        <v>122</v>
      </c>
      <c r="H36" s="1181" t="s">
        <v>949</v>
      </c>
    </row>
    <row r="37" spans="1:8" ht="45" customHeight="1">
      <c r="A37" s="1185" t="s">
        <v>1328</v>
      </c>
      <c r="B37" s="1185" t="s">
        <v>622</v>
      </c>
      <c r="C37" s="1182" t="s">
        <v>149</v>
      </c>
      <c r="D37" s="1183"/>
      <c r="E37" s="1184"/>
      <c r="F37" s="1186">
        <v>0.7</v>
      </c>
      <c r="G37" s="1187">
        <v>19456</v>
      </c>
      <c r="H37" s="1186" t="s">
        <v>150</v>
      </c>
    </row>
    <row r="38" spans="1:8" ht="45" customHeight="1" thickBot="1">
      <c r="A38" s="1185" t="s">
        <v>1120</v>
      </c>
      <c r="B38" s="1185" t="s">
        <v>151</v>
      </c>
      <c r="C38" s="1188" t="s">
        <v>152</v>
      </c>
      <c r="D38" s="1189"/>
      <c r="E38" s="1190"/>
      <c r="F38" s="1186">
        <v>13</v>
      </c>
      <c r="G38" s="1187">
        <v>39444</v>
      </c>
      <c r="H38" s="1186" t="s">
        <v>153</v>
      </c>
    </row>
    <row r="39" spans="1:8" ht="45" customHeight="1" thickBot="1">
      <c r="A39" s="1191" t="s">
        <v>93</v>
      </c>
      <c r="B39" s="1192">
        <f>COUNTA(B37:B38)</f>
        <v>2</v>
      </c>
      <c r="C39" s="1193"/>
      <c r="D39" s="1194"/>
      <c r="E39" s="1195"/>
      <c r="F39" s="1192">
        <f>SUM(F37:F38)</f>
        <v>13.7</v>
      </c>
      <c r="G39" s="1192"/>
      <c r="H39" s="1196"/>
    </row>
  </sheetData>
  <mergeCells count="4">
    <mergeCell ref="C36:E36"/>
    <mergeCell ref="C37:E37"/>
    <mergeCell ref="C39:E39"/>
    <mergeCell ref="C38:E38"/>
  </mergeCells>
  <printOptions horizontalCentered="1"/>
  <pageMargins left="0.7874015748031497" right="0.7874015748031497" top="0.984251968503937" bottom="0.984251968503937" header="0.5118110236220472" footer="0.5118110236220472"/>
  <pageSetup fitToHeight="3" orientation="portrait" paperSize="9" scale="4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1:M77"/>
  <sheetViews>
    <sheetView view="pageBreakPreview" zoomScale="50" zoomScaleNormal="50" zoomScaleSheetLayoutView="5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0.625" defaultRowHeight="45.75" customHeight="1"/>
  <cols>
    <col min="1" max="1" width="25.625" style="1200" customWidth="1"/>
    <col min="2" max="2" width="20.625" style="1200" customWidth="1"/>
    <col min="3" max="3" width="15.625" style="1263" customWidth="1"/>
    <col min="4" max="4" width="8.625" style="1200" customWidth="1"/>
    <col min="5" max="5" width="14.625" style="1200" customWidth="1"/>
    <col min="6" max="8" width="18.625" style="1200" customWidth="1"/>
    <col min="9" max="10" width="15.625" style="1264" customWidth="1"/>
    <col min="11" max="11" width="19.25390625" style="1200" customWidth="1"/>
    <col min="12" max="12" width="3.125" style="1200" customWidth="1"/>
    <col min="13" max="16384" width="10.625" style="1200" customWidth="1"/>
  </cols>
  <sheetData>
    <row r="1" spans="1:12" ht="45.75" customHeight="1">
      <c r="A1" s="1197" t="s">
        <v>223</v>
      </c>
      <c r="B1" s="1198"/>
      <c r="C1" s="1199"/>
      <c r="D1" s="1198"/>
      <c r="E1" s="1198"/>
      <c r="F1" s="1198"/>
      <c r="G1" s="1198"/>
      <c r="H1" s="1198"/>
      <c r="I1" s="1199"/>
      <c r="J1" s="1199"/>
      <c r="K1" s="1198"/>
      <c r="L1" s="1198"/>
    </row>
    <row r="2" spans="1:12" ht="45.75" customHeight="1" thickBot="1">
      <c r="A2" s="1201"/>
      <c r="B2" s="1201"/>
      <c r="C2" s="1202"/>
      <c r="D2" s="1201"/>
      <c r="E2" s="1201"/>
      <c r="F2" s="1201"/>
      <c r="G2" s="1201"/>
      <c r="H2" s="1201"/>
      <c r="I2" s="1203"/>
      <c r="J2" s="1203"/>
      <c r="K2" s="1204" t="s">
        <v>506</v>
      </c>
      <c r="L2" s="1198"/>
    </row>
    <row r="3" spans="1:12" s="1215" customFormat="1" ht="48" customHeight="1">
      <c r="A3" s="1205" t="s">
        <v>910</v>
      </c>
      <c r="B3" s="1206" t="s">
        <v>938</v>
      </c>
      <c r="C3" s="1207" t="s">
        <v>164</v>
      </c>
      <c r="D3" s="1208"/>
      <c r="E3" s="1208"/>
      <c r="F3" s="1209" t="s">
        <v>224</v>
      </c>
      <c r="G3" s="1210"/>
      <c r="H3" s="1211"/>
      <c r="I3" s="1212" t="s">
        <v>165</v>
      </c>
      <c r="J3" s="1206" t="s">
        <v>851</v>
      </c>
      <c r="K3" s="1213" t="s">
        <v>855</v>
      </c>
      <c r="L3" s="1214"/>
    </row>
    <row r="4" spans="1:12" s="1215" customFormat="1" ht="48" customHeight="1" thickBot="1">
      <c r="A4" s="1216"/>
      <c r="B4" s="1217"/>
      <c r="C4" s="1218"/>
      <c r="D4" s="1219"/>
      <c r="E4" s="1219"/>
      <c r="F4" s="1220" t="s">
        <v>852</v>
      </c>
      <c r="G4" s="1220" t="s">
        <v>853</v>
      </c>
      <c r="H4" s="1220" t="s">
        <v>1036</v>
      </c>
      <c r="I4" s="1220" t="s">
        <v>950</v>
      </c>
      <c r="J4" s="1221" t="s">
        <v>950</v>
      </c>
      <c r="K4" s="1222"/>
      <c r="L4" s="1214"/>
    </row>
    <row r="5" spans="1:12" s="1215" customFormat="1" ht="48" customHeight="1">
      <c r="A5" s="1205" t="s">
        <v>966</v>
      </c>
      <c r="B5" s="1206" t="s">
        <v>967</v>
      </c>
      <c r="C5" s="1209" t="s">
        <v>166</v>
      </c>
      <c r="D5" s="1223"/>
      <c r="E5" s="1223"/>
      <c r="F5" s="1224">
        <v>897.2</v>
      </c>
      <c r="G5" s="1224">
        <v>289.7</v>
      </c>
      <c r="H5" s="1224">
        <f aca="true" t="shared" si="0" ref="H5:H38">SUM(F5:G5)</f>
        <v>1186.9</v>
      </c>
      <c r="I5" s="1225">
        <v>13612</v>
      </c>
      <c r="J5" s="1226">
        <v>38723</v>
      </c>
      <c r="K5" s="1227" t="s">
        <v>225</v>
      </c>
      <c r="L5" s="1214"/>
    </row>
    <row r="6" spans="1:12" s="1215" customFormat="1" ht="48" customHeight="1">
      <c r="A6" s="1228"/>
      <c r="B6" s="1214"/>
      <c r="C6" s="1229" t="s">
        <v>167</v>
      </c>
      <c r="D6" s="1230"/>
      <c r="E6" s="1230"/>
      <c r="F6" s="1231">
        <v>703.6</v>
      </c>
      <c r="G6" s="1231">
        <v>153.6</v>
      </c>
      <c r="H6" s="1231">
        <f t="shared" si="0"/>
        <v>857.2</v>
      </c>
      <c r="I6" s="1226">
        <v>13612</v>
      </c>
      <c r="J6" s="1226">
        <v>28794</v>
      </c>
      <c r="K6" s="1227" t="s">
        <v>168</v>
      </c>
      <c r="L6" s="1214"/>
    </row>
    <row r="7" spans="1:12" s="1215" customFormat="1" ht="48" customHeight="1">
      <c r="A7" s="1228"/>
      <c r="B7" s="1214"/>
      <c r="C7" s="1229" t="s">
        <v>169</v>
      </c>
      <c r="D7" s="1230"/>
      <c r="E7" s="1230"/>
      <c r="F7" s="1231">
        <v>878.3</v>
      </c>
      <c r="G7" s="1231">
        <v>157.9</v>
      </c>
      <c r="H7" s="1231">
        <f t="shared" si="0"/>
        <v>1036.2</v>
      </c>
      <c r="I7" s="1226">
        <v>13612</v>
      </c>
      <c r="J7" s="1226">
        <v>28794</v>
      </c>
      <c r="K7" s="1227" t="s">
        <v>168</v>
      </c>
      <c r="L7" s="1214"/>
    </row>
    <row r="8" spans="1:12" s="1215" customFormat="1" ht="48" customHeight="1">
      <c r="A8" s="1228"/>
      <c r="B8" s="1214"/>
      <c r="C8" s="1229" t="s">
        <v>170</v>
      </c>
      <c r="D8" s="1230"/>
      <c r="E8" s="1230"/>
      <c r="F8" s="1231">
        <v>519.4</v>
      </c>
      <c r="G8" s="1231">
        <v>288.4</v>
      </c>
      <c r="H8" s="1231">
        <f t="shared" si="0"/>
        <v>807.8</v>
      </c>
      <c r="I8" s="1226">
        <v>26023</v>
      </c>
      <c r="J8" s="1226">
        <v>28794</v>
      </c>
      <c r="K8" s="1227" t="s">
        <v>168</v>
      </c>
      <c r="L8" s="1214"/>
    </row>
    <row r="9" spans="1:12" s="1215" customFormat="1" ht="48" customHeight="1">
      <c r="A9" s="1228"/>
      <c r="B9" s="1214"/>
      <c r="C9" s="1229" t="s">
        <v>171</v>
      </c>
      <c r="D9" s="1230"/>
      <c r="E9" s="1230"/>
      <c r="F9" s="1231">
        <v>908.4</v>
      </c>
      <c r="G9" s="1231">
        <v>245.9</v>
      </c>
      <c r="H9" s="1231">
        <f t="shared" si="0"/>
        <v>1154.3</v>
      </c>
      <c r="I9" s="1226">
        <v>26023</v>
      </c>
      <c r="J9" s="1226">
        <v>28794</v>
      </c>
      <c r="K9" s="1227" t="s">
        <v>168</v>
      </c>
      <c r="L9" s="1214"/>
    </row>
    <row r="10" spans="1:12" s="1215" customFormat="1" ht="48" customHeight="1">
      <c r="A10" s="1228"/>
      <c r="B10" s="1232"/>
      <c r="C10" s="1229" t="s">
        <v>172</v>
      </c>
      <c r="D10" s="1230"/>
      <c r="E10" s="1230"/>
      <c r="F10" s="1231">
        <v>44.3</v>
      </c>
      <c r="G10" s="1231">
        <v>84.3</v>
      </c>
      <c r="H10" s="1231">
        <f t="shared" si="0"/>
        <v>128.6</v>
      </c>
      <c r="I10" s="1226">
        <v>26023</v>
      </c>
      <c r="J10" s="1226">
        <v>28794</v>
      </c>
      <c r="K10" s="1227" t="s">
        <v>168</v>
      </c>
      <c r="L10" s="1214"/>
    </row>
    <row r="11" spans="1:12" s="1215" customFormat="1" ht="48" customHeight="1">
      <c r="A11" s="1233"/>
      <c r="B11" s="1234" t="s">
        <v>1036</v>
      </c>
      <c r="C11" s="1235">
        <f>COUNTA(C5:C10)</f>
        <v>6</v>
      </c>
      <c r="D11" s="1236"/>
      <c r="E11" s="1236"/>
      <c r="F11" s="1231">
        <f>SUM(F5:F10)</f>
        <v>3951.2000000000007</v>
      </c>
      <c r="G11" s="1231">
        <f>SUM(G5:G10)</f>
        <v>1219.8</v>
      </c>
      <c r="H11" s="1231">
        <f t="shared" si="0"/>
        <v>5171.000000000001</v>
      </c>
      <c r="I11" s="1226"/>
      <c r="J11" s="1237"/>
      <c r="K11" s="1238"/>
      <c r="L11" s="1214"/>
    </row>
    <row r="12" spans="1:12" s="1215" customFormat="1" ht="48" customHeight="1">
      <c r="A12" s="1239" t="s">
        <v>820</v>
      </c>
      <c r="B12" s="1234" t="s">
        <v>1054</v>
      </c>
      <c r="C12" s="1229" t="s">
        <v>173</v>
      </c>
      <c r="D12" s="1230"/>
      <c r="E12" s="1230"/>
      <c r="F12" s="1231">
        <v>28.3</v>
      </c>
      <c r="G12" s="1231">
        <v>0.9</v>
      </c>
      <c r="H12" s="1231">
        <f t="shared" si="0"/>
        <v>29.2</v>
      </c>
      <c r="I12" s="1226">
        <v>19089</v>
      </c>
      <c r="J12" s="1226">
        <v>27250</v>
      </c>
      <c r="K12" s="1227" t="s">
        <v>174</v>
      </c>
      <c r="L12" s="1214"/>
    </row>
    <row r="13" spans="1:12" s="1215" customFormat="1" ht="48" customHeight="1">
      <c r="A13" s="1240" t="s">
        <v>5</v>
      </c>
      <c r="B13" s="1241" t="s">
        <v>981</v>
      </c>
      <c r="C13" s="1229" t="s">
        <v>175</v>
      </c>
      <c r="D13" s="1230"/>
      <c r="E13" s="1230"/>
      <c r="F13" s="1231">
        <v>107.7</v>
      </c>
      <c r="G13" s="1231">
        <v>13.1</v>
      </c>
      <c r="H13" s="1231">
        <f t="shared" si="0"/>
        <v>120.8</v>
      </c>
      <c r="I13" s="1226">
        <v>15477</v>
      </c>
      <c r="J13" s="1226">
        <v>27464</v>
      </c>
      <c r="K13" s="1227" t="s">
        <v>176</v>
      </c>
      <c r="L13" s="1214"/>
    </row>
    <row r="14" spans="1:12" s="1215" customFormat="1" ht="48" customHeight="1">
      <c r="A14" s="1228"/>
      <c r="B14" s="1214"/>
      <c r="C14" s="1229" t="s">
        <v>177</v>
      </c>
      <c r="D14" s="1230"/>
      <c r="E14" s="1230"/>
      <c r="F14" s="1231">
        <v>119.7</v>
      </c>
      <c r="G14" s="1231">
        <v>47.3</v>
      </c>
      <c r="H14" s="1231">
        <f t="shared" si="0"/>
        <v>167</v>
      </c>
      <c r="I14" s="1226">
        <v>15477</v>
      </c>
      <c r="J14" s="1226">
        <v>22727</v>
      </c>
      <c r="K14" s="1227" t="s">
        <v>178</v>
      </c>
      <c r="L14" s="1214"/>
    </row>
    <row r="15" spans="1:12" s="1215" customFormat="1" ht="48" customHeight="1">
      <c r="A15" s="1228"/>
      <c r="B15" s="1214"/>
      <c r="C15" s="1229" t="s">
        <v>179</v>
      </c>
      <c r="D15" s="1230"/>
      <c r="E15" s="1230"/>
      <c r="F15" s="1231">
        <v>21.5</v>
      </c>
      <c r="G15" s="1231">
        <v>6.5</v>
      </c>
      <c r="H15" s="1231">
        <f t="shared" si="0"/>
        <v>28</v>
      </c>
      <c r="I15" s="1226">
        <v>15477</v>
      </c>
      <c r="J15" s="1226">
        <v>22727</v>
      </c>
      <c r="K15" s="1227" t="s">
        <v>178</v>
      </c>
      <c r="L15" s="1214"/>
    </row>
    <row r="16" spans="1:12" s="1215" customFormat="1" ht="48" customHeight="1">
      <c r="A16" s="1228"/>
      <c r="B16" s="1214"/>
      <c r="C16" s="1229" t="s">
        <v>180</v>
      </c>
      <c r="D16" s="1230"/>
      <c r="E16" s="1230"/>
      <c r="F16" s="1231">
        <v>17.5</v>
      </c>
      <c r="G16" s="1231">
        <v>5.5</v>
      </c>
      <c r="H16" s="1231">
        <f t="shared" si="0"/>
        <v>23</v>
      </c>
      <c r="I16" s="1226">
        <v>15477</v>
      </c>
      <c r="J16" s="1226">
        <v>22727</v>
      </c>
      <c r="K16" s="1227" t="s">
        <v>178</v>
      </c>
      <c r="L16" s="1214"/>
    </row>
    <row r="17" spans="1:12" s="1215" customFormat="1" ht="48" customHeight="1">
      <c r="A17" s="1228"/>
      <c r="B17" s="1232"/>
      <c r="C17" s="1229" t="s">
        <v>181</v>
      </c>
      <c r="D17" s="1236"/>
      <c r="E17" s="1236"/>
      <c r="F17" s="1231">
        <v>118</v>
      </c>
      <c r="G17" s="1231">
        <v>12</v>
      </c>
      <c r="H17" s="1231">
        <f t="shared" si="0"/>
        <v>130</v>
      </c>
      <c r="I17" s="1226">
        <v>15477</v>
      </c>
      <c r="J17" s="1226">
        <v>22727</v>
      </c>
      <c r="K17" s="1227" t="s">
        <v>178</v>
      </c>
      <c r="L17" s="1214"/>
    </row>
    <row r="18" spans="1:12" s="1215" customFormat="1" ht="48" customHeight="1">
      <c r="A18" s="1233"/>
      <c r="B18" s="1234" t="s">
        <v>1036</v>
      </c>
      <c r="C18" s="1235">
        <f>COUNTA(C13:C17)</f>
        <v>5</v>
      </c>
      <c r="D18" s="1236"/>
      <c r="E18" s="1236"/>
      <c r="F18" s="1231">
        <v>384.4</v>
      </c>
      <c r="G18" s="1231">
        <v>84.4</v>
      </c>
      <c r="H18" s="1231">
        <f t="shared" si="0"/>
        <v>468.79999999999995</v>
      </c>
      <c r="I18" s="1226"/>
      <c r="J18" s="1237"/>
      <c r="K18" s="1238"/>
      <c r="L18" s="1214"/>
    </row>
    <row r="19" spans="1:12" s="1215" customFormat="1" ht="48" customHeight="1">
      <c r="A19" s="1240" t="s">
        <v>823</v>
      </c>
      <c r="B19" s="1241" t="s">
        <v>990</v>
      </c>
      <c r="C19" s="1229" t="s">
        <v>182</v>
      </c>
      <c r="D19" s="1236"/>
      <c r="E19" s="1236"/>
      <c r="F19" s="1231">
        <v>8.1</v>
      </c>
      <c r="G19" s="1231">
        <v>0.3</v>
      </c>
      <c r="H19" s="1231">
        <f t="shared" si="0"/>
        <v>8.4</v>
      </c>
      <c r="I19" s="1226">
        <v>13491</v>
      </c>
      <c r="J19" s="1226">
        <v>31499</v>
      </c>
      <c r="K19" s="1227" t="s">
        <v>183</v>
      </c>
      <c r="L19" s="1214"/>
    </row>
    <row r="20" spans="1:12" s="1215" customFormat="1" ht="48" customHeight="1">
      <c r="A20" s="1228"/>
      <c r="B20" s="1214"/>
      <c r="C20" s="1229" t="s">
        <v>184</v>
      </c>
      <c r="D20" s="1236"/>
      <c r="E20" s="1236"/>
      <c r="F20" s="1231">
        <v>7</v>
      </c>
      <c r="G20" s="1231">
        <v>10</v>
      </c>
      <c r="H20" s="1231">
        <f t="shared" si="0"/>
        <v>17</v>
      </c>
      <c r="I20" s="1226">
        <v>13491</v>
      </c>
      <c r="J20" s="1226">
        <v>31499</v>
      </c>
      <c r="K20" s="1227" t="s">
        <v>183</v>
      </c>
      <c r="L20" s="1214"/>
    </row>
    <row r="21" spans="1:12" s="1215" customFormat="1" ht="48" customHeight="1">
      <c r="A21" s="1228"/>
      <c r="B21" s="1214"/>
      <c r="C21" s="1229" t="s">
        <v>185</v>
      </c>
      <c r="D21" s="1236"/>
      <c r="E21" s="1236"/>
      <c r="F21" s="1231">
        <v>47</v>
      </c>
      <c r="G21" s="1231">
        <v>2</v>
      </c>
      <c r="H21" s="1231">
        <f t="shared" si="0"/>
        <v>49</v>
      </c>
      <c r="I21" s="1226">
        <v>13491</v>
      </c>
      <c r="J21" s="1226">
        <v>31499</v>
      </c>
      <c r="K21" s="1227" t="s">
        <v>183</v>
      </c>
      <c r="L21" s="1214"/>
    </row>
    <row r="22" spans="1:12" s="1215" customFormat="1" ht="48" customHeight="1">
      <c r="A22" s="1228"/>
      <c r="B22" s="1214"/>
      <c r="C22" s="1229" t="s">
        <v>186</v>
      </c>
      <c r="D22" s="1236"/>
      <c r="E22" s="1236"/>
      <c r="F22" s="1231">
        <v>78</v>
      </c>
      <c r="G22" s="1231">
        <v>54</v>
      </c>
      <c r="H22" s="1231">
        <f t="shared" si="0"/>
        <v>132</v>
      </c>
      <c r="I22" s="1226">
        <v>13491</v>
      </c>
      <c r="J22" s="1226">
        <v>31499</v>
      </c>
      <c r="K22" s="1227" t="s">
        <v>183</v>
      </c>
      <c r="L22" s="1214"/>
    </row>
    <row r="23" spans="1:12" s="1215" customFormat="1" ht="48" customHeight="1">
      <c r="A23" s="1228"/>
      <c r="B23" s="1214"/>
      <c r="C23" s="1229" t="s">
        <v>187</v>
      </c>
      <c r="D23" s="1236"/>
      <c r="E23" s="1236"/>
      <c r="F23" s="1231">
        <v>19</v>
      </c>
      <c r="G23" s="1231">
        <v>4</v>
      </c>
      <c r="H23" s="1231">
        <f t="shared" si="0"/>
        <v>23</v>
      </c>
      <c r="I23" s="1226">
        <v>13491</v>
      </c>
      <c r="J23" s="1226">
        <v>31499</v>
      </c>
      <c r="K23" s="1227" t="s">
        <v>183</v>
      </c>
      <c r="L23" s="1214"/>
    </row>
    <row r="24" spans="1:12" s="1215" customFormat="1" ht="48" customHeight="1">
      <c r="A24" s="1228"/>
      <c r="B24" s="1214"/>
      <c r="C24" s="1229" t="s">
        <v>188</v>
      </c>
      <c r="D24" s="1236"/>
      <c r="E24" s="1236"/>
      <c r="F24" s="1231">
        <v>85</v>
      </c>
      <c r="G24" s="1231">
        <v>0</v>
      </c>
      <c r="H24" s="1231">
        <f t="shared" si="0"/>
        <v>85</v>
      </c>
      <c r="I24" s="1226">
        <v>13491</v>
      </c>
      <c r="J24" s="1226">
        <v>31499</v>
      </c>
      <c r="K24" s="1227" t="s">
        <v>183</v>
      </c>
      <c r="L24" s="1214"/>
    </row>
    <row r="25" spans="1:12" s="1215" customFormat="1" ht="48" customHeight="1">
      <c r="A25" s="1228"/>
      <c r="B25" s="1214"/>
      <c r="C25" s="1229" t="s">
        <v>189</v>
      </c>
      <c r="D25" s="1236"/>
      <c r="E25" s="1236"/>
      <c r="F25" s="1231">
        <v>69</v>
      </c>
      <c r="G25" s="1231">
        <v>29</v>
      </c>
      <c r="H25" s="1231">
        <f t="shared" si="0"/>
        <v>98</v>
      </c>
      <c r="I25" s="1226">
        <v>13491</v>
      </c>
      <c r="J25" s="1226">
        <v>31499</v>
      </c>
      <c r="K25" s="1227" t="s">
        <v>183</v>
      </c>
      <c r="L25" s="1214"/>
    </row>
    <row r="26" spans="1:12" s="1215" customFormat="1" ht="48" customHeight="1">
      <c r="A26" s="1228"/>
      <c r="B26" s="1232"/>
      <c r="C26" s="1229" t="s">
        <v>190</v>
      </c>
      <c r="D26" s="1236"/>
      <c r="E26" s="1236"/>
      <c r="F26" s="1231">
        <v>165</v>
      </c>
      <c r="G26" s="1231">
        <v>0</v>
      </c>
      <c r="H26" s="1231">
        <f t="shared" si="0"/>
        <v>165</v>
      </c>
      <c r="I26" s="1226">
        <v>31499</v>
      </c>
      <c r="J26" s="1226">
        <v>31499</v>
      </c>
      <c r="K26" s="1227" t="s">
        <v>183</v>
      </c>
      <c r="L26" s="1214"/>
    </row>
    <row r="27" spans="1:12" s="1215" customFormat="1" ht="48" customHeight="1">
      <c r="A27" s="1233"/>
      <c r="B27" s="1234" t="s">
        <v>1036</v>
      </c>
      <c r="C27" s="1235">
        <f>COUNTA(C19:C26)</f>
        <v>8</v>
      </c>
      <c r="D27" s="1236"/>
      <c r="E27" s="1236"/>
      <c r="F27" s="1231">
        <f>SUM(F19:F26)</f>
        <v>478.1</v>
      </c>
      <c r="G27" s="1231">
        <f>SUM(G19:G26)</f>
        <v>99.3</v>
      </c>
      <c r="H27" s="1231">
        <f t="shared" si="0"/>
        <v>577.4</v>
      </c>
      <c r="I27" s="1226"/>
      <c r="J27" s="1237"/>
      <c r="K27" s="1238"/>
      <c r="L27" s="1214"/>
    </row>
    <row r="28" spans="1:12" s="1215" customFormat="1" ht="48" customHeight="1">
      <c r="A28" s="1240" t="s">
        <v>1001</v>
      </c>
      <c r="B28" s="1241" t="s">
        <v>824</v>
      </c>
      <c r="C28" s="1229" t="s">
        <v>191</v>
      </c>
      <c r="D28" s="1236"/>
      <c r="E28" s="1236"/>
      <c r="F28" s="1231">
        <v>45.2</v>
      </c>
      <c r="G28" s="1231">
        <v>1.4</v>
      </c>
      <c r="H28" s="1231">
        <f t="shared" si="0"/>
        <v>46.6</v>
      </c>
      <c r="I28" s="1226">
        <v>12157</v>
      </c>
      <c r="J28" s="1226">
        <v>25928</v>
      </c>
      <c r="K28" s="1227" t="s">
        <v>226</v>
      </c>
      <c r="L28" s="1214"/>
    </row>
    <row r="29" spans="1:12" s="1215" customFormat="1" ht="48" customHeight="1">
      <c r="A29" s="1228"/>
      <c r="B29" s="1214"/>
      <c r="C29" s="1229" t="s">
        <v>192</v>
      </c>
      <c r="D29" s="1236"/>
      <c r="E29" s="1236"/>
      <c r="F29" s="1231">
        <v>88.6</v>
      </c>
      <c r="G29" s="1231">
        <v>0</v>
      </c>
      <c r="H29" s="1231">
        <f t="shared" si="0"/>
        <v>88.6</v>
      </c>
      <c r="I29" s="1226">
        <v>12157</v>
      </c>
      <c r="J29" s="1226">
        <v>25928</v>
      </c>
      <c r="K29" s="1227" t="s">
        <v>227</v>
      </c>
      <c r="L29" s="1214"/>
    </row>
    <row r="30" spans="1:12" s="1215" customFormat="1" ht="48" customHeight="1">
      <c r="A30" s="1228"/>
      <c r="B30" s="1214"/>
      <c r="C30" s="1229" t="s">
        <v>193</v>
      </c>
      <c r="D30" s="1236"/>
      <c r="E30" s="1236"/>
      <c r="F30" s="1231">
        <v>772.4</v>
      </c>
      <c r="G30" s="1231">
        <v>73.9</v>
      </c>
      <c r="H30" s="1231">
        <f t="shared" si="0"/>
        <v>846.3</v>
      </c>
      <c r="I30" s="1226">
        <v>12157</v>
      </c>
      <c r="J30" s="1226">
        <v>25928</v>
      </c>
      <c r="K30" s="1227" t="s">
        <v>194</v>
      </c>
      <c r="L30" s="1214"/>
    </row>
    <row r="31" spans="1:12" s="1215" customFormat="1" ht="48" customHeight="1">
      <c r="A31" s="1228"/>
      <c r="B31" s="1242"/>
      <c r="C31" s="1229" t="s">
        <v>195</v>
      </c>
      <c r="D31" s="1236"/>
      <c r="E31" s="1236"/>
      <c r="F31" s="1231">
        <v>21</v>
      </c>
      <c r="G31" s="1231">
        <v>2.5</v>
      </c>
      <c r="H31" s="1231">
        <f t="shared" si="0"/>
        <v>23.5</v>
      </c>
      <c r="I31" s="1226">
        <v>26023</v>
      </c>
      <c r="J31" s="1226">
        <v>26023</v>
      </c>
      <c r="K31" s="1243" t="s">
        <v>228</v>
      </c>
      <c r="L31" s="1214"/>
    </row>
    <row r="32" spans="1:12" s="1215" customFormat="1" ht="48" customHeight="1">
      <c r="A32" s="1228"/>
      <c r="B32" s="1241"/>
      <c r="C32" s="1229" t="s">
        <v>196</v>
      </c>
      <c r="D32" s="1236"/>
      <c r="E32" s="1236"/>
      <c r="F32" s="1231">
        <v>0</v>
      </c>
      <c r="G32" s="1231">
        <v>28.5</v>
      </c>
      <c r="H32" s="1231">
        <f t="shared" si="0"/>
        <v>28.5</v>
      </c>
      <c r="I32" s="1226">
        <v>12157</v>
      </c>
      <c r="J32" s="1226">
        <v>25928</v>
      </c>
      <c r="K32" s="1227" t="s">
        <v>197</v>
      </c>
      <c r="L32" s="1214"/>
    </row>
    <row r="33" spans="1:12" s="1215" customFormat="1" ht="48" customHeight="1">
      <c r="A33" s="1228"/>
      <c r="B33" s="1214"/>
      <c r="C33" s="1229" t="s">
        <v>198</v>
      </c>
      <c r="D33" s="1236"/>
      <c r="E33" s="1236"/>
      <c r="F33" s="1231">
        <v>184.9</v>
      </c>
      <c r="G33" s="1231">
        <v>2.9</v>
      </c>
      <c r="H33" s="1231">
        <f t="shared" si="0"/>
        <v>187.8</v>
      </c>
      <c r="I33" s="1226">
        <v>12157</v>
      </c>
      <c r="J33" s="1226">
        <v>26023</v>
      </c>
      <c r="K33" s="1227" t="s">
        <v>229</v>
      </c>
      <c r="L33" s="1214"/>
    </row>
    <row r="34" spans="1:12" s="1215" customFormat="1" ht="48" customHeight="1">
      <c r="A34" s="1228"/>
      <c r="B34" s="1214"/>
      <c r="C34" s="1229" t="s">
        <v>199</v>
      </c>
      <c r="D34" s="1236"/>
      <c r="E34" s="1236"/>
      <c r="F34" s="1231">
        <v>81.6</v>
      </c>
      <c r="G34" s="1231">
        <v>9.8</v>
      </c>
      <c r="H34" s="1231">
        <f t="shared" si="0"/>
        <v>91.39999999999999</v>
      </c>
      <c r="I34" s="1226">
        <v>12157</v>
      </c>
      <c r="J34" s="1226">
        <v>27975</v>
      </c>
      <c r="K34" s="1238" t="s">
        <v>200</v>
      </c>
      <c r="L34" s="1214"/>
    </row>
    <row r="35" spans="1:12" s="1215" customFormat="1" ht="48" customHeight="1">
      <c r="A35" s="1228"/>
      <c r="B35" s="1214"/>
      <c r="C35" s="1229" t="s">
        <v>193</v>
      </c>
      <c r="D35" s="1236"/>
      <c r="E35" s="1236"/>
      <c r="F35" s="1231">
        <v>914.3</v>
      </c>
      <c r="G35" s="1231">
        <v>206.9</v>
      </c>
      <c r="H35" s="1231">
        <f t="shared" si="0"/>
        <v>1121.2</v>
      </c>
      <c r="I35" s="1226">
        <v>12157</v>
      </c>
      <c r="J35" s="1226">
        <v>27446</v>
      </c>
      <c r="K35" s="1227" t="s">
        <v>201</v>
      </c>
      <c r="L35" s="1214"/>
    </row>
    <row r="36" spans="1:12" s="1215" customFormat="1" ht="48" customHeight="1">
      <c r="A36" s="1228"/>
      <c r="B36" s="1214"/>
      <c r="C36" s="1229" t="s">
        <v>202</v>
      </c>
      <c r="D36" s="1236"/>
      <c r="E36" s="1236"/>
      <c r="F36" s="1231">
        <v>44.3</v>
      </c>
      <c r="G36" s="1231">
        <v>28.1</v>
      </c>
      <c r="H36" s="1231">
        <f t="shared" si="0"/>
        <v>72.4</v>
      </c>
      <c r="I36" s="1226">
        <v>12157</v>
      </c>
      <c r="J36" s="1226">
        <v>25928</v>
      </c>
      <c r="K36" s="1227" t="s">
        <v>197</v>
      </c>
      <c r="L36" s="1214"/>
    </row>
    <row r="37" spans="1:12" s="1215" customFormat="1" ht="48" customHeight="1">
      <c r="A37" s="1228"/>
      <c r="B37" s="1214"/>
      <c r="C37" s="1229" t="s">
        <v>203</v>
      </c>
      <c r="D37" s="1236"/>
      <c r="E37" s="1236"/>
      <c r="F37" s="1231">
        <v>96</v>
      </c>
      <c r="G37" s="1231">
        <v>0</v>
      </c>
      <c r="H37" s="1231">
        <f t="shared" si="0"/>
        <v>96</v>
      </c>
      <c r="I37" s="1226">
        <v>26023</v>
      </c>
      <c r="J37" s="1226">
        <v>26023</v>
      </c>
      <c r="K37" s="1227" t="s">
        <v>229</v>
      </c>
      <c r="L37" s="1214"/>
    </row>
    <row r="38" spans="1:12" s="1215" customFormat="1" ht="48" customHeight="1">
      <c r="A38" s="1228"/>
      <c r="B38" s="1232"/>
      <c r="C38" s="1229" t="s">
        <v>204</v>
      </c>
      <c r="D38" s="1236"/>
      <c r="E38" s="1236"/>
      <c r="F38" s="1244">
        <v>196.4</v>
      </c>
      <c r="G38" s="1244">
        <v>0</v>
      </c>
      <c r="H38" s="1231">
        <f t="shared" si="0"/>
        <v>196.4</v>
      </c>
      <c r="I38" s="1226">
        <v>26023</v>
      </c>
      <c r="J38" s="1226">
        <v>26023</v>
      </c>
      <c r="K38" s="1227" t="s">
        <v>229</v>
      </c>
      <c r="L38" s="1214"/>
    </row>
    <row r="39" spans="1:12" s="1215" customFormat="1" ht="48" customHeight="1">
      <c r="A39" s="1233"/>
      <c r="B39" s="1234" t="s">
        <v>1036</v>
      </c>
      <c r="C39" s="1235">
        <f>COUNTA(C28:C38)</f>
        <v>11</v>
      </c>
      <c r="D39" s="1236"/>
      <c r="E39" s="1236"/>
      <c r="F39" s="1231">
        <f>SUM(F28:F38)</f>
        <v>2444.7000000000003</v>
      </c>
      <c r="G39" s="1231">
        <f>SUM(G28:G38)</f>
        <v>354.00000000000006</v>
      </c>
      <c r="H39" s="1231">
        <f>SUM(H28:H38)</f>
        <v>2798.7000000000003</v>
      </c>
      <c r="I39" s="1226"/>
      <c r="J39" s="1237"/>
      <c r="K39" s="1238"/>
      <c r="L39" s="1214"/>
    </row>
    <row r="40" spans="1:12" s="1215" customFormat="1" ht="48" customHeight="1">
      <c r="A40" s="1240" t="s">
        <v>1029</v>
      </c>
      <c r="B40" s="1241" t="s">
        <v>230</v>
      </c>
      <c r="C40" s="1245" t="s">
        <v>205</v>
      </c>
      <c r="D40" s="1236"/>
      <c r="E40" s="1236"/>
      <c r="F40" s="1231">
        <v>34</v>
      </c>
      <c r="G40" s="1231">
        <v>45.5</v>
      </c>
      <c r="H40" s="1231">
        <f aca="true" t="shared" si="1" ref="H40:H46">SUM(F40:G40)</f>
        <v>79.5</v>
      </c>
      <c r="I40" s="1226">
        <v>12520</v>
      </c>
      <c r="J40" s="1226">
        <v>25928</v>
      </c>
      <c r="K40" s="1227" t="s">
        <v>206</v>
      </c>
      <c r="L40" s="1214"/>
    </row>
    <row r="41" spans="1:12" s="1215" customFormat="1" ht="48" customHeight="1">
      <c r="A41" s="1228"/>
      <c r="B41" s="1214"/>
      <c r="C41" s="1229" t="s">
        <v>207</v>
      </c>
      <c r="D41" s="1236"/>
      <c r="E41" s="1236"/>
      <c r="F41" s="1231">
        <v>341.7</v>
      </c>
      <c r="G41" s="1231">
        <v>140.1</v>
      </c>
      <c r="H41" s="1231">
        <f t="shared" si="1"/>
        <v>481.79999999999995</v>
      </c>
      <c r="I41" s="1226">
        <v>12520</v>
      </c>
      <c r="J41" s="1226">
        <v>36137</v>
      </c>
      <c r="K41" s="1227" t="s">
        <v>231</v>
      </c>
      <c r="L41" s="1214"/>
    </row>
    <row r="42" spans="1:12" s="1215" customFormat="1" ht="48" customHeight="1">
      <c r="A42" s="1228"/>
      <c r="B42" s="1214"/>
      <c r="C42" s="1229" t="s">
        <v>208</v>
      </c>
      <c r="D42" s="1236"/>
      <c r="E42" s="1236"/>
      <c r="F42" s="1231">
        <v>101.7</v>
      </c>
      <c r="G42" s="1231">
        <v>74.2</v>
      </c>
      <c r="H42" s="1231">
        <f t="shared" si="1"/>
        <v>175.9</v>
      </c>
      <c r="I42" s="1226">
        <v>13969</v>
      </c>
      <c r="J42" s="1226">
        <v>25928</v>
      </c>
      <c r="K42" s="1227" t="s">
        <v>206</v>
      </c>
      <c r="L42" s="1214"/>
    </row>
    <row r="43" spans="1:12" s="1215" customFormat="1" ht="48" customHeight="1">
      <c r="A43" s="1228"/>
      <c r="B43" s="1214"/>
      <c r="C43" s="1229" t="s">
        <v>209</v>
      </c>
      <c r="D43" s="1236"/>
      <c r="E43" s="1236"/>
      <c r="F43" s="1231">
        <v>343.7</v>
      </c>
      <c r="G43" s="1231">
        <v>115.5</v>
      </c>
      <c r="H43" s="1231">
        <f t="shared" si="1"/>
        <v>459.2</v>
      </c>
      <c r="I43" s="1226">
        <v>23006</v>
      </c>
      <c r="J43" s="1226">
        <v>23006</v>
      </c>
      <c r="K43" s="1227" t="s">
        <v>232</v>
      </c>
      <c r="L43" s="1214"/>
    </row>
    <row r="44" spans="1:12" s="1215" customFormat="1" ht="48" customHeight="1">
      <c r="A44" s="1228"/>
      <c r="B44" s="1246"/>
      <c r="C44" s="1229" t="s">
        <v>210</v>
      </c>
      <c r="D44" s="1236"/>
      <c r="E44" s="1236"/>
      <c r="F44" s="1231">
        <v>0</v>
      </c>
      <c r="G44" s="1231">
        <v>5.9</v>
      </c>
      <c r="H44" s="1231">
        <f t="shared" si="1"/>
        <v>5.9</v>
      </c>
      <c r="I44" s="1226">
        <v>14564</v>
      </c>
      <c r="J44" s="1226">
        <v>26956</v>
      </c>
      <c r="K44" s="1227" t="s">
        <v>211</v>
      </c>
      <c r="L44" s="1214"/>
    </row>
    <row r="45" spans="1:12" s="1215" customFormat="1" ht="48" customHeight="1">
      <c r="A45" s="1228"/>
      <c r="B45" s="1214"/>
      <c r="C45" s="1229" t="s">
        <v>212</v>
      </c>
      <c r="D45" s="1236"/>
      <c r="E45" s="1236"/>
      <c r="F45" s="1231">
        <v>19.2</v>
      </c>
      <c r="G45" s="1231">
        <v>0</v>
      </c>
      <c r="H45" s="1231">
        <f t="shared" si="1"/>
        <v>19.2</v>
      </c>
      <c r="I45" s="1226">
        <v>14564</v>
      </c>
      <c r="J45" s="1226">
        <v>26956</v>
      </c>
      <c r="K45" s="1227" t="s">
        <v>211</v>
      </c>
      <c r="L45" s="1214"/>
    </row>
    <row r="46" spans="1:12" s="1215" customFormat="1" ht="48" customHeight="1">
      <c r="A46" s="1228"/>
      <c r="B46" s="1232"/>
      <c r="C46" s="1229" t="s">
        <v>213</v>
      </c>
      <c r="D46" s="1236"/>
      <c r="E46" s="1236"/>
      <c r="F46" s="1231">
        <v>51.1</v>
      </c>
      <c r="G46" s="1231">
        <v>0</v>
      </c>
      <c r="H46" s="1231">
        <f t="shared" si="1"/>
        <v>51.1</v>
      </c>
      <c r="I46" s="1226">
        <v>22846</v>
      </c>
      <c r="J46" s="1226">
        <v>26956</v>
      </c>
      <c r="K46" s="1227" t="s">
        <v>211</v>
      </c>
      <c r="L46" s="1214"/>
    </row>
    <row r="47" spans="1:12" s="1215" customFormat="1" ht="48" customHeight="1">
      <c r="A47" s="1233"/>
      <c r="B47" s="1234" t="s">
        <v>1036</v>
      </c>
      <c r="C47" s="1235">
        <f>COUNTA(C40:C46)</f>
        <v>7</v>
      </c>
      <c r="D47" s="1236"/>
      <c r="E47" s="1236"/>
      <c r="F47" s="1231">
        <f>SUM(F40:F46)</f>
        <v>891.4</v>
      </c>
      <c r="G47" s="1231">
        <f>SUM(G40:G46)</f>
        <v>381.2</v>
      </c>
      <c r="H47" s="1231">
        <f>SUM(H40:H46)</f>
        <v>1272.6</v>
      </c>
      <c r="I47" s="1226"/>
      <c r="J47" s="1237"/>
      <c r="K47" s="1238"/>
      <c r="L47" s="1214"/>
    </row>
    <row r="48" spans="1:12" s="1215" customFormat="1" ht="48" customHeight="1">
      <c r="A48" s="1240" t="s">
        <v>144</v>
      </c>
      <c r="B48" s="1241" t="s">
        <v>1035</v>
      </c>
      <c r="C48" s="1229" t="s">
        <v>214</v>
      </c>
      <c r="D48" s="1236"/>
      <c r="E48" s="1236"/>
      <c r="F48" s="1231">
        <v>0</v>
      </c>
      <c r="G48" s="1231">
        <v>16.5</v>
      </c>
      <c r="H48" s="1231">
        <f aca="true" t="shared" si="2" ref="H48:H55">SUM(F48:G48)</f>
        <v>16.5</v>
      </c>
      <c r="I48" s="1226">
        <v>22846</v>
      </c>
      <c r="J48" s="1226">
        <v>22846</v>
      </c>
      <c r="K48" s="1227" t="s">
        <v>215</v>
      </c>
      <c r="L48" s="1214"/>
    </row>
    <row r="49" spans="1:12" s="1215" customFormat="1" ht="48" customHeight="1">
      <c r="A49" s="1228"/>
      <c r="B49" s="1214"/>
      <c r="C49" s="1229" t="s">
        <v>216</v>
      </c>
      <c r="D49" s="1236"/>
      <c r="E49" s="1236"/>
      <c r="F49" s="1231">
        <v>61</v>
      </c>
      <c r="G49" s="1231">
        <v>2.1</v>
      </c>
      <c r="H49" s="1231">
        <f t="shared" si="2"/>
        <v>63.1</v>
      </c>
      <c r="I49" s="1226">
        <v>22846</v>
      </c>
      <c r="J49" s="1226">
        <v>22846</v>
      </c>
      <c r="K49" s="1227" t="s">
        <v>215</v>
      </c>
      <c r="L49" s="1214"/>
    </row>
    <row r="50" spans="1:12" s="1215" customFormat="1" ht="48" customHeight="1">
      <c r="A50" s="1228"/>
      <c r="B50" s="1214"/>
      <c r="C50" s="1229" t="s">
        <v>217</v>
      </c>
      <c r="D50" s="1236"/>
      <c r="E50" s="1236"/>
      <c r="F50" s="1231">
        <v>51.3</v>
      </c>
      <c r="G50" s="1231">
        <v>1.2</v>
      </c>
      <c r="H50" s="1231">
        <f t="shared" si="2"/>
        <v>52.5</v>
      </c>
      <c r="I50" s="1226">
        <v>22846</v>
      </c>
      <c r="J50" s="1226">
        <v>22846</v>
      </c>
      <c r="K50" s="1227" t="s">
        <v>215</v>
      </c>
      <c r="L50" s="1214"/>
    </row>
    <row r="51" spans="1:12" s="1215" customFormat="1" ht="48" customHeight="1">
      <c r="A51" s="1228"/>
      <c r="B51" s="1214"/>
      <c r="C51" s="1229" t="s">
        <v>218</v>
      </c>
      <c r="D51" s="1236"/>
      <c r="E51" s="1236"/>
      <c r="F51" s="1231">
        <v>9.7</v>
      </c>
      <c r="G51" s="1231">
        <v>6.3</v>
      </c>
      <c r="H51" s="1231">
        <f t="shared" si="2"/>
        <v>16</v>
      </c>
      <c r="I51" s="1226">
        <v>22846</v>
      </c>
      <c r="J51" s="1226">
        <v>22846</v>
      </c>
      <c r="K51" s="1227" t="s">
        <v>215</v>
      </c>
      <c r="L51" s="1214"/>
    </row>
    <row r="52" spans="1:12" s="1215" customFormat="1" ht="48" customHeight="1">
      <c r="A52" s="1228"/>
      <c r="B52" s="1214"/>
      <c r="C52" s="1229" t="s">
        <v>219</v>
      </c>
      <c r="D52" s="1236"/>
      <c r="E52" s="1236"/>
      <c r="F52" s="1231">
        <v>13</v>
      </c>
      <c r="G52" s="1231">
        <v>0.2</v>
      </c>
      <c r="H52" s="1231">
        <f t="shared" si="2"/>
        <v>13.2</v>
      </c>
      <c r="I52" s="1226">
        <v>22846</v>
      </c>
      <c r="J52" s="1226">
        <v>22846</v>
      </c>
      <c r="K52" s="1227" t="s">
        <v>215</v>
      </c>
      <c r="L52" s="1214"/>
    </row>
    <row r="53" spans="1:12" s="1215" customFormat="1" ht="48" customHeight="1">
      <c r="A53" s="1228"/>
      <c r="B53" s="1214"/>
      <c r="C53" s="1229" t="s">
        <v>220</v>
      </c>
      <c r="D53" s="1236"/>
      <c r="E53" s="1236"/>
      <c r="F53" s="1231">
        <v>0</v>
      </c>
      <c r="G53" s="1231">
        <v>12.8</v>
      </c>
      <c r="H53" s="1231">
        <f t="shared" si="2"/>
        <v>12.8</v>
      </c>
      <c r="I53" s="1226">
        <v>22846</v>
      </c>
      <c r="J53" s="1226">
        <v>22846</v>
      </c>
      <c r="K53" s="1227" t="s">
        <v>215</v>
      </c>
      <c r="L53" s="1214"/>
    </row>
    <row r="54" spans="1:12" s="1215" customFormat="1" ht="48" customHeight="1">
      <c r="A54" s="1228"/>
      <c r="B54" s="1232"/>
      <c r="C54" s="1229" t="s">
        <v>221</v>
      </c>
      <c r="D54" s="1236"/>
      <c r="E54" s="1236"/>
      <c r="F54" s="1231">
        <v>55.8</v>
      </c>
      <c r="G54" s="1231">
        <v>5.5</v>
      </c>
      <c r="H54" s="1231">
        <f t="shared" si="2"/>
        <v>61.3</v>
      </c>
      <c r="I54" s="1226">
        <v>22846</v>
      </c>
      <c r="J54" s="1226">
        <v>22846</v>
      </c>
      <c r="K54" s="1227" t="s">
        <v>215</v>
      </c>
      <c r="L54" s="1214"/>
    </row>
    <row r="55" spans="1:12" s="1215" customFormat="1" ht="48" customHeight="1" thickBot="1">
      <c r="A55" s="1247"/>
      <c r="B55" s="1248" t="s">
        <v>1036</v>
      </c>
      <c r="C55" s="1249">
        <f>COUNTA(C48:C54)</f>
        <v>7</v>
      </c>
      <c r="D55" s="1250"/>
      <c r="E55" s="1250"/>
      <c r="F55" s="1251">
        <f>SUM(F48:F54)</f>
        <v>190.8</v>
      </c>
      <c r="G55" s="1251">
        <f>SUM(G48:G54)</f>
        <v>44.6</v>
      </c>
      <c r="H55" s="1251">
        <f t="shared" si="2"/>
        <v>235.4</v>
      </c>
      <c r="I55" s="1252"/>
      <c r="J55" s="1248"/>
      <c r="K55" s="1253"/>
      <c r="L55" s="1214"/>
    </row>
    <row r="56" spans="1:12" s="1215" customFormat="1" ht="48" customHeight="1" thickBot="1" thickTop="1">
      <c r="A56" s="1254" t="s">
        <v>222</v>
      </c>
      <c r="B56" s="1254">
        <f>COUNTA(B5:B55)-COUNTA(A5:A55)+COUNTA(A12)</f>
        <v>7</v>
      </c>
      <c r="C56" s="1255">
        <f>C11+COUNTA(C12)+C18+C27+C39+C47+C55</f>
        <v>45</v>
      </c>
      <c r="D56" s="1250"/>
      <c r="E56" s="1250"/>
      <c r="F56" s="1256">
        <f>SUM(F55,F47,,F39,,F27,F18,F11,F12)</f>
        <v>8368.900000000001</v>
      </c>
      <c r="G56" s="1256">
        <f>SUM(G55,G47,,G39,,G27,G18,G11,G12)</f>
        <v>2184.2000000000003</v>
      </c>
      <c r="H56" s="1256">
        <f>SUM(H55,H47,,H39,,H27,H18,H11,H12)</f>
        <v>10553.100000000002</v>
      </c>
      <c r="I56" s="1257"/>
      <c r="J56" s="1254"/>
      <c r="K56" s="1258"/>
      <c r="L56" s="1259"/>
    </row>
    <row r="57" spans="1:13" ht="45.75" customHeight="1" thickTop="1">
      <c r="A57" s="1198"/>
      <c r="B57" s="1198"/>
      <c r="C57" s="1260"/>
      <c r="D57" s="1198"/>
      <c r="E57" s="1198"/>
      <c r="F57" s="1261"/>
      <c r="G57" s="1261"/>
      <c r="H57" s="1261"/>
      <c r="I57" s="1262"/>
      <c r="J57" s="1199"/>
      <c r="K57" s="1198"/>
      <c r="L57" s="1198"/>
      <c r="M57" s="1198"/>
    </row>
    <row r="58" spans="1:13" ht="45.75" customHeight="1">
      <c r="A58" s="1198"/>
      <c r="B58" s="1198"/>
      <c r="C58" s="1260"/>
      <c r="D58" s="1198"/>
      <c r="E58" s="1198"/>
      <c r="F58" s="1261"/>
      <c r="G58" s="1261"/>
      <c r="H58" s="1261"/>
      <c r="I58" s="1262"/>
      <c r="J58" s="1199"/>
      <c r="K58" s="1198"/>
      <c r="L58" s="1198"/>
      <c r="M58" s="1198"/>
    </row>
    <row r="59" spans="1:13" ht="45.75" customHeight="1">
      <c r="A59" s="1198"/>
      <c r="B59" s="1198"/>
      <c r="C59" s="1260"/>
      <c r="D59" s="1198"/>
      <c r="E59" s="1198"/>
      <c r="F59" s="1261"/>
      <c r="G59" s="1261"/>
      <c r="H59" s="1261"/>
      <c r="I59" s="1262"/>
      <c r="J59" s="1199"/>
      <c r="K59" s="1198"/>
      <c r="L59" s="1198"/>
      <c r="M59" s="1198"/>
    </row>
    <row r="60" spans="1:13" ht="45.75" customHeight="1">
      <c r="A60" s="1198"/>
      <c r="B60" s="1198"/>
      <c r="C60" s="1260"/>
      <c r="D60" s="1198"/>
      <c r="E60" s="1198"/>
      <c r="F60" s="1261"/>
      <c r="G60" s="1261"/>
      <c r="H60" s="1261"/>
      <c r="I60" s="1262"/>
      <c r="J60" s="1199"/>
      <c r="K60" s="1198"/>
      <c r="L60" s="1198"/>
      <c r="M60" s="1198"/>
    </row>
    <row r="61" spans="1:13" ht="45.75" customHeight="1">
      <c r="A61" s="1198"/>
      <c r="B61" s="1198"/>
      <c r="C61" s="1260"/>
      <c r="D61" s="1198"/>
      <c r="E61" s="1198"/>
      <c r="F61" s="1261"/>
      <c r="G61" s="1261"/>
      <c r="H61" s="1261"/>
      <c r="I61" s="1262"/>
      <c r="J61" s="1199"/>
      <c r="K61" s="1198"/>
      <c r="L61" s="1198"/>
      <c r="M61" s="1198"/>
    </row>
    <row r="62" spans="1:13" ht="45.75" customHeight="1">
      <c r="A62" s="1198"/>
      <c r="B62" s="1198"/>
      <c r="C62" s="1260"/>
      <c r="D62" s="1198"/>
      <c r="E62" s="1198"/>
      <c r="F62" s="1261"/>
      <c r="G62" s="1261"/>
      <c r="H62" s="1261"/>
      <c r="I62" s="1262"/>
      <c r="J62" s="1199"/>
      <c r="K62" s="1198"/>
      <c r="L62" s="1198"/>
      <c r="M62" s="1198"/>
    </row>
    <row r="63" spans="1:13" ht="45.75" customHeight="1">
      <c r="A63" s="1198"/>
      <c r="B63" s="1198"/>
      <c r="C63" s="1260"/>
      <c r="D63" s="1198"/>
      <c r="E63" s="1198"/>
      <c r="F63" s="1261"/>
      <c r="G63" s="1261"/>
      <c r="H63" s="1261"/>
      <c r="I63" s="1262"/>
      <c r="J63" s="1199"/>
      <c r="K63" s="1198"/>
      <c r="L63" s="1198"/>
      <c r="M63" s="1198"/>
    </row>
    <row r="64" spans="1:13" ht="45.75" customHeight="1">
      <c r="A64" s="1198"/>
      <c r="B64" s="1198"/>
      <c r="C64" s="1260"/>
      <c r="D64" s="1198"/>
      <c r="E64" s="1198"/>
      <c r="F64" s="1261"/>
      <c r="G64" s="1261"/>
      <c r="H64" s="1261"/>
      <c r="I64" s="1262"/>
      <c r="J64" s="1199"/>
      <c r="K64" s="1198"/>
      <c r="L64" s="1198"/>
      <c r="M64" s="1198"/>
    </row>
    <row r="65" spans="1:13" ht="45.75" customHeight="1">
      <c r="A65" s="1198"/>
      <c r="B65" s="1198"/>
      <c r="C65" s="1260"/>
      <c r="D65" s="1198"/>
      <c r="E65" s="1198"/>
      <c r="F65" s="1198"/>
      <c r="G65" s="1198"/>
      <c r="H65" s="1198"/>
      <c r="I65" s="1199"/>
      <c r="J65" s="1199"/>
      <c r="K65" s="1198"/>
      <c r="L65" s="1198"/>
      <c r="M65" s="1198"/>
    </row>
    <row r="66" spans="1:13" ht="45.75" customHeight="1">
      <c r="A66" s="1198"/>
      <c r="B66" s="1198"/>
      <c r="C66" s="1260"/>
      <c r="D66" s="1198"/>
      <c r="E66" s="1198"/>
      <c r="F66" s="1198"/>
      <c r="G66" s="1198"/>
      <c r="H66" s="1198"/>
      <c r="I66" s="1199"/>
      <c r="J66" s="1199"/>
      <c r="K66" s="1198"/>
      <c r="L66" s="1198"/>
      <c r="M66" s="1198"/>
    </row>
    <row r="67" spans="1:13" ht="45.75" customHeight="1">
      <c r="A67" s="1198"/>
      <c r="B67" s="1198"/>
      <c r="C67" s="1260"/>
      <c r="D67" s="1198"/>
      <c r="E67" s="1198"/>
      <c r="F67" s="1198"/>
      <c r="G67" s="1198"/>
      <c r="H67" s="1198"/>
      <c r="I67" s="1199"/>
      <c r="J67" s="1199"/>
      <c r="K67" s="1198"/>
      <c r="L67" s="1198"/>
      <c r="M67" s="1198"/>
    </row>
    <row r="68" spans="1:13" ht="45.75" customHeight="1">
      <c r="A68" s="1198"/>
      <c r="B68" s="1198"/>
      <c r="C68" s="1260"/>
      <c r="D68" s="1198"/>
      <c r="E68" s="1198"/>
      <c r="F68" s="1198"/>
      <c r="G68" s="1198"/>
      <c r="H68" s="1198"/>
      <c r="I68" s="1199"/>
      <c r="J68" s="1199"/>
      <c r="K68" s="1198"/>
      <c r="L68" s="1198"/>
      <c r="M68" s="1198"/>
    </row>
    <row r="69" spans="1:13" ht="45.75" customHeight="1">
      <c r="A69" s="1198"/>
      <c r="B69" s="1198"/>
      <c r="C69" s="1260"/>
      <c r="D69" s="1198"/>
      <c r="E69" s="1198"/>
      <c r="F69" s="1198"/>
      <c r="G69" s="1198"/>
      <c r="H69" s="1198"/>
      <c r="I69" s="1199"/>
      <c r="J69" s="1199"/>
      <c r="K69" s="1198"/>
      <c r="L69" s="1198"/>
      <c r="M69" s="1198"/>
    </row>
    <row r="70" spans="1:13" ht="45.75" customHeight="1">
      <c r="A70" s="1198"/>
      <c r="B70" s="1198"/>
      <c r="C70" s="1260"/>
      <c r="D70" s="1198"/>
      <c r="E70" s="1198"/>
      <c r="F70" s="1198"/>
      <c r="G70" s="1198"/>
      <c r="H70" s="1198"/>
      <c r="I70" s="1199"/>
      <c r="J70" s="1199"/>
      <c r="K70" s="1198"/>
      <c r="L70" s="1198"/>
      <c r="M70" s="1198"/>
    </row>
    <row r="71" spans="1:13" ht="45.75" customHeight="1">
      <c r="A71" s="1198"/>
      <c r="B71" s="1198"/>
      <c r="C71" s="1260"/>
      <c r="D71" s="1198"/>
      <c r="E71" s="1198"/>
      <c r="F71" s="1198"/>
      <c r="G71" s="1198"/>
      <c r="H71" s="1198"/>
      <c r="I71" s="1199"/>
      <c r="J71" s="1199"/>
      <c r="K71" s="1198"/>
      <c r="L71" s="1198"/>
      <c r="M71" s="1198"/>
    </row>
    <row r="72" spans="1:13" ht="45.75" customHeight="1">
      <c r="A72" s="1198"/>
      <c r="B72" s="1198"/>
      <c r="C72" s="1260"/>
      <c r="D72" s="1198"/>
      <c r="E72" s="1198"/>
      <c r="F72" s="1198"/>
      <c r="G72" s="1198"/>
      <c r="H72" s="1198"/>
      <c r="I72" s="1199"/>
      <c r="J72" s="1199"/>
      <c r="K72" s="1198"/>
      <c r="L72" s="1198"/>
      <c r="M72" s="1198"/>
    </row>
    <row r="73" spans="1:13" ht="45.75" customHeight="1">
      <c r="A73" s="1198"/>
      <c r="B73" s="1198"/>
      <c r="C73" s="1260"/>
      <c r="D73" s="1198"/>
      <c r="E73" s="1198"/>
      <c r="F73" s="1198"/>
      <c r="G73" s="1198"/>
      <c r="H73" s="1198"/>
      <c r="I73" s="1199"/>
      <c r="J73" s="1199"/>
      <c r="K73" s="1198"/>
      <c r="L73" s="1198"/>
      <c r="M73" s="1198"/>
    </row>
    <row r="74" spans="1:13" ht="45.75" customHeight="1">
      <c r="A74" s="1198"/>
      <c r="B74" s="1198"/>
      <c r="C74" s="1260"/>
      <c r="D74" s="1198"/>
      <c r="E74" s="1198"/>
      <c r="F74" s="1198"/>
      <c r="G74" s="1198"/>
      <c r="H74" s="1198"/>
      <c r="I74" s="1199"/>
      <c r="J74" s="1199"/>
      <c r="K74" s="1198"/>
      <c r="L74" s="1198"/>
      <c r="M74" s="1198"/>
    </row>
    <row r="75" spans="1:13" ht="45.75" customHeight="1">
      <c r="A75" s="1198"/>
      <c r="B75" s="1198"/>
      <c r="C75" s="1260"/>
      <c r="D75" s="1198"/>
      <c r="E75" s="1198"/>
      <c r="F75" s="1198"/>
      <c r="G75" s="1198"/>
      <c r="H75" s="1198"/>
      <c r="I75" s="1199"/>
      <c r="J75" s="1199"/>
      <c r="K75" s="1198"/>
      <c r="L75" s="1198"/>
      <c r="M75" s="1198"/>
    </row>
    <row r="76" spans="1:13" ht="45.75" customHeight="1">
      <c r="A76" s="1198"/>
      <c r="B76" s="1198"/>
      <c r="C76" s="1260"/>
      <c r="D76" s="1198"/>
      <c r="E76" s="1198"/>
      <c r="F76" s="1198"/>
      <c r="G76" s="1198"/>
      <c r="H76" s="1198"/>
      <c r="I76" s="1199"/>
      <c r="J76" s="1199"/>
      <c r="K76" s="1198"/>
      <c r="L76" s="1198"/>
      <c r="M76" s="1198"/>
    </row>
    <row r="77" spans="1:13" ht="45.75" customHeight="1">
      <c r="A77" s="1198"/>
      <c r="B77" s="1198"/>
      <c r="C77" s="1260"/>
      <c r="D77" s="1198"/>
      <c r="E77" s="1198"/>
      <c r="F77" s="1198"/>
      <c r="G77" s="1198"/>
      <c r="H77" s="1198"/>
      <c r="I77" s="1199"/>
      <c r="J77" s="1199"/>
      <c r="K77" s="1198"/>
      <c r="L77" s="1198"/>
      <c r="M77" s="1198"/>
    </row>
  </sheetData>
  <printOptions horizontalCentered="1"/>
  <pageMargins left="0.7874015748031497" right="0.7874015748031497" top="0.984251968503937" bottom="0.984251968503937" header="0.5118110236220472" footer="0.5118110236220472"/>
  <pageSetup fitToHeight="2" orientation="portrait" paperSize="9" scale="39" r:id="rId1"/>
  <rowBreaks count="1" manualBreakCount="1">
    <brk id="39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2:P47"/>
  <sheetViews>
    <sheetView view="pageBreakPreview" zoomScale="60" zoomScaleNormal="50" workbookViewId="0" topLeftCell="A1">
      <selection activeCell="A1" sqref="A1"/>
    </sheetView>
  </sheetViews>
  <sheetFormatPr defaultColWidth="10.625" defaultRowHeight="30" customHeight="1"/>
  <cols>
    <col min="1" max="3" width="13.875" style="1266" customWidth="1"/>
    <col min="4" max="12" width="12.375" style="1266" customWidth="1"/>
    <col min="13" max="15" width="13.875" style="1266" customWidth="1"/>
    <col min="16" max="16" width="4.125" style="1266" customWidth="1"/>
    <col min="17" max="16384" width="10.625" style="1266" customWidth="1"/>
  </cols>
  <sheetData>
    <row r="2" ht="30" customHeight="1">
      <c r="A2" s="1265" t="s">
        <v>233</v>
      </c>
    </row>
    <row r="3" ht="30" customHeight="1">
      <c r="L3" s="1267" t="s">
        <v>506</v>
      </c>
    </row>
    <row r="4" spans="1:12" s="1270" customFormat="1" ht="39.75" customHeight="1">
      <c r="A4" s="1268" t="s">
        <v>1068</v>
      </c>
      <c r="B4" s="1269"/>
      <c r="C4" s="1268" t="s">
        <v>147</v>
      </c>
      <c r="D4" s="1269"/>
      <c r="E4" s="1268" t="s">
        <v>148</v>
      </c>
      <c r="F4" s="1269"/>
      <c r="G4" s="1268" t="s">
        <v>165</v>
      </c>
      <c r="H4" s="1269"/>
      <c r="I4" s="1268" t="s">
        <v>122</v>
      </c>
      <c r="J4" s="1269"/>
      <c r="K4" s="1268" t="s">
        <v>949</v>
      </c>
      <c r="L4" s="1269"/>
    </row>
    <row r="5" spans="1:12" s="1270" customFormat="1" ht="39.75" customHeight="1">
      <c r="A5" s="1271" t="s">
        <v>1001</v>
      </c>
      <c r="B5" s="1272"/>
      <c r="C5" s="1271" t="s">
        <v>1002</v>
      </c>
      <c r="D5" s="1272"/>
      <c r="E5" s="1273">
        <v>371</v>
      </c>
      <c r="F5" s="1274"/>
      <c r="G5" s="1275">
        <v>35772</v>
      </c>
      <c r="H5" s="1276"/>
      <c r="I5" s="1275">
        <v>35772</v>
      </c>
      <c r="J5" s="1276"/>
      <c r="K5" s="1268" t="s">
        <v>234</v>
      </c>
      <c r="L5" s="1269"/>
    </row>
    <row r="6" spans="1:12" s="1270" customFormat="1" ht="39.75" customHeight="1">
      <c r="A6" s="1277"/>
      <c r="B6" s="1278"/>
      <c r="C6" s="1277"/>
      <c r="D6" s="1278"/>
      <c r="E6" s="1273">
        <v>159</v>
      </c>
      <c r="F6" s="1274"/>
      <c r="G6" s="1275">
        <v>24666</v>
      </c>
      <c r="H6" s="1276"/>
      <c r="I6" s="1275">
        <v>36518</v>
      </c>
      <c r="J6" s="1276"/>
      <c r="K6" s="1268" t="s">
        <v>235</v>
      </c>
      <c r="L6" s="1269"/>
    </row>
    <row r="7" spans="1:12" s="1270" customFormat="1" ht="39.75" customHeight="1" thickBot="1">
      <c r="A7" s="1279" t="s">
        <v>1029</v>
      </c>
      <c r="B7" s="1280"/>
      <c r="C7" s="1279" t="s">
        <v>1030</v>
      </c>
      <c r="D7" s="1280"/>
      <c r="E7" s="1281">
        <v>145</v>
      </c>
      <c r="F7" s="1282"/>
      <c r="G7" s="1283">
        <v>32962</v>
      </c>
      <c r="H7" s="1284"/>
      <c r="I7" s="1283">
        <v>32962</v>
      </c>
      <c r="J7" s="1284"/>
      <c r="K7" s="1279" t="s">
        <v>236</v>
      </c>
      <c r="L7" s="1280"/>
    </row>
    <row r="8" spans="1:12" s="1270" customFormat="1" ht="39.75" customHeight="1" thickBot="1">
      <c r="A8" s="1285" t="s">
        <v>93</v>
      </c>
      <c r="B8" s="1286"/>
      <c r="C8" s="1287">
        <f>COUNTA(C5:D7)</f>
        <v>2</v>
      </c>
      <c r="D8" s="1286"/>
      <c r="E8" s="1288">
        <f>SUM(E5:E7)</f>
        <v>675</v>
      </c>
      <c r="F8" s="1289"/>
      <c r="G8" s="1290"/>
      <c r="H8" s="1291"/>
      <c r="I8" s="1287"/>
      <c r="J8" s="1286"/>
      <c r="K8" s="1287"/>
      <c r="L8" s="1292"/>
    </row>
    <row r="10" spans="1:16" ht="30" customHeight="1">
      <c r="A10" s="1293" t="s">
        <v>277</v>
      </c>
      <c r="B10" s="1294"/>
      <c r="C10" s="1294"/>
      <c r="D10" s="1294"/>
      <c r="E10" s="1294"/>
      <c r="F10" s="1294"/>
      <c r="G10" s="1294"/>
      <c r="H10" s="1294"/>
      <c r="I10" s="1294"/>
      <c r="J10" s="1294"/>
      <c r="K10" s="1294"/>
      <c r="L10" s="1294"/>
      <c r="M10" s="1294"/>
      <c r="N10" s="1294"/>
      <c r="O10" s="1294"/>
      <c r="P10" s="1294"/>
    </row>
    <row r="11" spans="1:16" ht="30" customHeight="1" thickBot="1">
      <c r="A11" s="1295"/>
      <c r="B11" s="1295"/>
      <c r="C11" s="1295"/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6" t="s">
        <v>506</v>
      </c>
      <c r="P11" s="1294"/>
    </row>
    <row r="12" spans="1:16" s="1305" customFormat="1" ht="30" customHeight="1">
      <c r="A12" s="1297"/>
      <c r="B12" s="1298" t="s">
        <v>938</v>
      </c>
      <c r="C12" s="1298" t="s">
        <v>164</v>
      </c>
      <c r="D12" s="1299" t="s">
        <v>278</v>
      </c>
      <c r="E12" s="1300"/>
      <c r="F12" s="1300"/>
      <c r="G12" s="1300"/>
      <c r="H12" s="1300"/>
      <c r="I12" s="1300"/>
      <c r="J12" s="1300"/>
      <c r="K12" s="1301"/>
      <c r="L12" s="1302" t="s">
        <v>279</v>
      </c>
      <c r="M12" s="1302" t="s">
        <v>237</v>
      </c>
      <c r="N12" s="1298" t="s">
        <v>238</v>
      </c>
      <c r="O12" s="1303" t="s">
        <v>855</v>
      </c>
      <c r="P12" s="1304"/>
    </row>
    <row r="13" spans="1:16" s="1305" customFormat="1" ht="30" customHeight="1">
      <c r="A13" s="1306" t="s">
        <v>280</v>
      </c>
      <c r="B13" s="1307"/>
      <c r="C13" s="1307"/>
      <c r="D13" s="1308" t="s">
        <v>239</v>
      </c>
      <c r="E13" s="1308" t="s">
        <v>240</v>
      </c>
      <c r="F13" s="1308" t="s">
        <v>241</v>
      </c>
      <c r="G13" s="1308" t="s">
        <v>242</v>
      </c>
      <c r="H13" s="1308" t="s">
        <v>243</v>
      </c>
      <c r="I13" s="1308" t="s">
        <v>244</v>
      </c>
      <c r="J13" s="1308" t="s">
        <v>245</v>
      </c>
      <c r="K13" s="1308" t="s">
        <v>246</v>
      </c>
      <c r="L13" s="1309"/>
      <c r="M13" s="1307"/>
      <c r="N13" s="1307"/>
      <c r="O13" s="1310"/>
      <c r="P13" s="1304"/>
    </row>
    <row r="14" spans="1:16" s="1305" customFormat="1" ht="30" customHeight="1">
      <c r="A14" s="1306" t="s">
        <v>247</v>
      </c>
      <c r="B14" s="1307"/>
      <c r="C14" s="1307"/>
      <c r="D14" s="1307"/>
      <c r="E14" s="1307"/>
      <c r="F14" s="1307"/>
      <c r="G14" s="1307"/>
      <c r="H14" s="1307"/>
      <c r="I14" s="1307"/>
      <c r="J14" s="1307"/>
      <c r="K14" s="1307"/>
      <c r="L14" s="1309"/>
      <c r="M14" s="1307"/>
      <c r="N14" s="1307"/>
      <c r="O14" s="1310"/>
      <c r="P14" s="1304"/>
    </row>
    <row r="15" spans="1:16" s="1305" customFormat="1" ht="30" customHeight="1" thickBot="1">
      <c r="A15" s="1311"/>
      <c r="B15" s="1312"/>
      <c r="C15" s="1312"/>
      <c r="D15" s="1312"/>
      <c r="E15" s="1312"/>
      <c r="F15" s="1312"/>
      <c r="G15" s="1312"/>
      <c r="H15" s="1312"/>
      <c r="I15" s="1312"/>
      <c r="J15" s="1312"/>
      <c r="K15" s="1312"/>
      <c r="L15" s="1313"/>
      <c r="M15" s="1312"/>
      <c r="N15" s="1312"/>
      <c r="O15" s="1314"/>
      <c r="P15" s="1304"/>
    </row>
    <row r="16" spans="1:16" s="1305" customFormat="1" ht="49.5" customHeight="1">
      <c r="A16" s="1315" t="s">
        <v>954</v>
      </c>
      <c r="B16" s="1316" t="s">
        <v>955</v>
      </c>
      <c r="C16" s="1316" t="s">
        <v>954</v>
      </c>
      <c r="D16" s="1317">
        <v>7</v>
      </c>
      <c r="E16" s="1317">
        <v>0.2</v>
      </c>
      <c r="F16" s="1317">
        <v>0</v>
      </c>
      <c r="G16" s="1317">
        <v>0.1</v>
      </c>
      <c r="H16" s="1317">
        <v>0</v>
      </c>
      <c r="I16" s="1317">
        <v>2.3</v>
      </c>
      <c r="J16" s="1317">
        <v>0</v>
      </c>
      <c r="K16" s="1317">
        <v>0.8</v>
      </c>
      <c r="L16" s="1317">
        <f aca="true" t="shared" si="0" ref="L16:L21">SUM(D16:K16)</f>
        <v>10.4</v>
      </c>
      <c r="M16" s="1318">
        <v>23440</v>
      </c>
      <c r="N16" s="1319">
        <v>37148</v>
      </c>
      <c r="O16" s="1320" t="s">
        <v>248</v>
      </c>
      <c r="P16" s="1304"/>
    </row>
    <row r="17" spans="1:16" s="1305" customFormat="1" ht="49.5" customHeight="1">
      <c r="A17" s="1321" t="s">
        <v>963</v>
      </c>
      <c r="B17" s="1322" t="s">
        <v>964</v>
      </c>
      <c r="C17" s="1322" t="s">
        <v>963</v>
      </c>
      <c r="D17" s="1323">
        <v>3</v>
      </c>
      <c r="E17" s="1323">
        <v>0</v>
      </c>
      <c r="F17" s="1323">
        <v>11</v>
      </c>
      <c r="G17" s="1323">
        <v>0</v>
      </c>
      <c r="H17" s="1323">
        <v>0</v>
      </c>
      <c r="I17" s="1323">
        <v>0</v>
      </c>
      <c r="J17" s="1323">
        <v>2</v>
      </c>
      <c r="K17" s="1323">
        <v>0</v>
      </c>
      <c r="L17" s="1323">
        <f t="shared" si="0"/>
        <v>16</v>
      </c>
      <c r="M17" s="1324">
        <v>23440</v>
      </c>
      <c r="N17" s="1325">
        <v>36516</v>
      </c>
      <c r="O17" s="1326" t="s">
        <v>249</v>
      </c>
      <c r="P17" s="1304"/>
    </row>
    <row r="18" spans="1:16" s="1305" customFormat="1" ht="49.5" customHeight="1">
      <c r="A18" s="1321" t="s">
        <v>966</v>
      </c>
      <c r="B18" s="1322" t="s">
        <v>967</v>
      </c>
      <c r="C18" s="1322" t="s">
        <v>966</v>
      </c>
      <c r="D18" s="1323">
        <v>7</v>
      </c>
      <c r="E18" s="1323">
        <v>0</v>
      </c>
      <c r="F18" s="1323">
        <v>0</v>
      </c>
      <c r="G18" s="1323">
        <v>0</v>
      </c>
      <c r="H18" s="1323">
        <v>0</v>
      </c>
      <c r="I18" s="1323">
        <v>0</v>
      </c>
      <c r="J18" s="1323">
        <v>0</v>
      </c>
      <c r="K18" s="1323">
        <v>0</v>
      </c>
      <c r="L18" s="1323">
        <f t="shared" si="0"/>
        <v>7</v>
      </c>
      <c r="M18" s="1324">
        <v>23461</v>
      </c>
      <c r="N18" s="1325">
        <v>37806</v>
      </c>
      <c r="O18" s="1326" t="s">
        <v>250</v>
      </c>
      <c r="P18" s="1304"/>
    </row>
    <row r="19" spans="1:16" s="1305" customFormat="1" ht="49.5" customHeight="1">
      <c r="A19" s="1327" t="s">
        <v>281</v>
      </c>
      <c r="B19" s="1322" t="s">
        <v>981</v>
      </c>
      <c r="C19" s="1322" t="s">
        <v>251</v>
      </c>
      <c r="D19" s="1323">
        <v>13</v>
      </c>
      <c r="E19" s="1323">
        <v>0</v>
      </c>
      <c r="F19" s="1323">
        <v>6</v>
      </c>
      <c r="G19" s="1323">
        <v>0.9</v>
      </c>
      <c r="H19" s="1323">
        <v>0</v>
      </c>
      <c r="I19" s="1323">
        <v>0</v>
      </c>
      <c r="J19" s="1323">
        <v>0</v>
      </c>
      <c r="K19" s="1323">
        <v>0</v>
      </c>
      <c r="L19" s="1323">
        <f t="shared" si="0"/>
        <v>19.9</v>
      </c>
      <c r="M19" s="1324">
        <v>23693</v>
      </c>
      <c r="N19" s="1325">
        <v>27453</v>
      </c>
      <c r="O19" s="1326" t="s">
        <v>282</v>
      </c>
      <c r="P19" s="1304"/>
    </row>
    <row r="20" spans="1:16" s="1305" customFormat="1" ht="49.5" customHeight="1">
      <c r="A20" s="1321" t="s">
        <v>823</v>
      </c>
      <c r="B20" s="1322" t="s">
        <v>988</v>
      </c>
      <c r="C20" s="1322" t="s">
        <v>252</v>
      </c>
      <c r="D20" s="1323">
        <v>64.5</v>
      </c>
      <c r="E20" s="1323">
        <v>0</v>
      </c>
      <c r="F20" s="1323">
        <v>2.2</v>
      </c>
      <c r="G20" s="1323">
        <v>20.9</v>
      </c>
      <c r="H20" s="1323">
        <v>0</v>
      </c>
      <c r="I20" s="1323">
        <v>18.2</v>
      </c>
      <c r="J20" s="1323">
        <v>0</v>
      </c>
      <c r="K20" s="1323">
        <v>3.4</v>
      </c>
      <c r="L20" s="1323">
        <f t="shared" si="0"/>
        <v>109.2</v>
      </c>
      <c r="M20" s="1324">
        <v>21640</v>
      </c>
      <c r="N20" s="1325">
        <v>38891</v>
      </c>
      <c r="O20" s="1326" t="s">
        <v>253</v>
      </c>
      <c r="P20" s="1304"/>
    </row>
    <row r="21" spans="1:16" s="1305" customFormat="1" ht="49.5" customHeight="1">
      <c r="A21" s="1321" t="s">
        <v>1001</v>
      </c>
      <c r="B21" s="1322" t="s">
        <v>824</v>
      </c>
      <c r="C21" s="1322" t="s">
        <v>254</v>
      </c>
      <c r="D21" s="1328">
        <v>172.2</v>
      </c>
      <c r="E21" s="1328">
        <v>246.1</v>
      </c>
      <c r="F21" s="1323">
        <v>10.6</v>
      </c>
      <c r="G21" s="1328">
        <v>23.4</v>
      </c>
      <c r="H21" s="1323">
        <v>23</v>
      </c>
      <c r="I21" s="1323">
        <v>10.6</v>
      </c>
      <c r="J21" s="1328">
        <v>1.4</v>
      </c>
      <c r="K21" s="1323">
        <v>0</v>
      </c>
      <c r="L21" s="1323">
        <f t="shared" si="0"/>
        <v>487.29999999999995</v>
      </c>
      <c r="M21" s="1329">
        <v>23693</v>
      </c>
      <c r="N21" s="1330">
        <v>39374</v>
      </c>
      <c r="O21" s="1331" t="s">
        <v>255</v>
      </c>
      <c r="P21" s="1304"/>
    </row>
    <row r="22" spans="1:16" s="1305" customFormat="1" ht="49.5" customHeight="1">
      <c r="A22" s="1321" t="s">
        <v>825</v>
      </c>
      <c r="B22" s="1322" t="s">
        <v>1009</v>
      </c>
      <c r="C22" s="1322" t="s">
        <v>256</v>
      </c>
      <c r="D22" s="1323">
        <v>2.8</v>
      </c>
      <c r="E22" s="1323">
        <v>79</v>
      </c>
      <c r="F22" s="1323">
        <v>4.1</v>
      </c>
      <c r="G22" s="1323">
        <v>16.1</v>
      </c>
      <c r="H22" s="1323">
        <v>0</v>
      </c>
      <c r="I22" s="1323">
        <v>0</v>
      </c>
      <c r="J22" s="1323">
        <v>0</v>
      </c>
      <c r="K22" s="1323">
        <v>0</v>
      </c>
      <c r="L22" s="1323">
        <v>102</v>
      </c>
      <c r="M22" s="1329">
        <v>29945</v>
      </c>
      <c r="N22" s="1325">
        <v>39160</v>
      </c>
      <c r="O22" s="1326" t="s">
        <v>257</v>
      </c>
      <c r="P22" s="1304"/>
    </row>
    <row r="23" spans="1:16" s="1305" customFormat="1" ht="49.5" customHeight="1">
      <c r="A23" s="1321" t="s">
        <v>826</v>
      </c>
      <c r="B23" s="1322" t="s">
        <v>1015</v>
      </c>
      <c r="C23" s="1322" t="s">
        <v>258</v>
      </c>
      <c r="D23" s="1323">
        <v>16.6</v>
      </c>
      <c r="E23" s="1323">
        <v>0</v>
      </c>
      <c r="F23" s="1323">
        <v>0</v>
      </c>
      <c r="G23" s="1323">
        <v>0</v>
      </c>
      <c r="H23" s="1323">
        <v>0</v>
      </c>
      <c r="I23" s="1323">
        <v>0</v>
      </c>
      <c r="J23" s="1323">
        <v>0</v>
      </c>
      <c r="K23" s="1323">
        <v>0</v>
      </c>
      <c r="L23" s="1323">
        <f>SUM(D23:K23)</f>
        <v>16.6</v>
      </c>
      <c r="M23" s="1329">
        <v>25928</v>
      </c>
      <c r="N23" s="1329">
        <v>25928</v>
      </c>
      <c r="O23" s="1326" t="s">
        <v>283</v>
      </c>
      <c r="P23" s="1304"/>
    </row>
    <row r="24" spans="1:16" s="1305" customFormat="1" ht="49.5" customHeight="1">
      <c r="A24" s="1332" t="s">
        <v>829</v>
      </c>
      <c r="B24" s="1322" t="s">
        <v>1015</v>
      </c>
      <c r="C24" s="1322" t="s">
        <v>259</v>
      </c>
      <c r="D24" s="1323">
        <v>9.9</v>
      </c>
      <c r="E24" s="1323">
        <v>0</v>
      </c>
      <c r="F24" s="1323">
        <v>5</v>
      </c>
      <c r="G24" s="1323">
        <v>0</v>
      </c>
      <c r="H24" s="1323">
        <v>0</v>
      </c>
      <c r="I24" s="1323">
        <v>0</v>
      </c>
      <c r="J24" s="1323">
        <v>0</v>
      </c>
      <c r="K24" s="1323">
        <v>0</v>
      </c>
      <c r="L24" s="1323">
        <f>SUM(D24:K24)</f>
        <v>14.9</v>
      </c>
      <c r="M24" s="1329">
        <v>27971</v>
      </c>
      <c r="N24" s="1329">
        <v>27971</v>
      </c>
      <c r="O24" s="1326" t="s">
        <v>284</v>
      </c>
      <c r="P24" s="1304"/>
    </row>
    <row r="25" spans="1:16" s="1305" customFormat="1" ht="49.5" customHeight="1">
      <c r="A25" s="1333"/>
      <c r="B25" s="1334" t="s">
        <v>1020</v>
      </c>
      <c r="C25" s="1322" t="s">
        <v>260</v>
      </c>
      <c r="D25" s="1323">
        <v>96.9</v>
      </c>
      <c r="E25" s="1323">
        <v>39.7</v>
      </c>
      <c r="F25" s="1323">
        <v>6</v>
      </c>
      <c r="G25" s="1323">
        <v>0</v>
      </c>
      <c r="H25" s="1323">
        <v>19</v>
      </c>
      <c r="I25" s="1323">
        <v>0</v>
      </c>
      <c r="J25" s="1323">
        <v>2.4</v>
      </c>
      <c r="K25" s="1323">
        <v>0</v>
      </c>
      <c r="L25" s="1323">
        <f>SUM(D25:K25)</f>
        <v>164.00000000000003</v>
      </c>
      <c r="M25" s="1329">
        <v>27569</v>
      </c>
      <c r="N25" s="1325">
        <v>38807</v>
      </c>
      <c r="O25" s="1326" t="s">
        <v>285</v>
      </c>
      <c r="P25" s="1304"/>
    </row>
    <row r="26" spans="1:16" s="1305" customFormat="1" ht="49.5" customHeight="1">
      <c r="A26" s="1321" t="s">
        <v>1029</v>
      </c>
      <c r="B26" s="1322" t="s">
        <v>1030</v>
      </c>
      <c r="C26" s="1322" t="s">
        <v>261</v>
      </c>
      <c r="D26" s="1323">
        <v>0</v>
      </c>
      <c r="E26" s="1323">
        <v>0</v>
      </c>
      <c r="F26" s="1323">
        <v>1.5</v>
      </c>
      <c r="G26" s="1323">
        <v>3.8</v>
      </c>
      <c r="H26" s="1323">
        <v>0</v>
      </c>
      <c r="I26" s="1323">
        <v>0</v>
      </c>
      <c r="J26" s="1323">
        <v>0</v>
      </c>
      <c r="K26" s="1323">
        <v>0</v>
      </c>
      <c r="L26" s="1323">
        <f>SUM(D26:K26)</f>
        <v>5.3</v>
      </c>
      <c r="M26" s="1329">
        <v>23693</v>
      </c>
      <c r="N26" s="1329">
        <v>23693</v>
      </c>
      <c r="O26" s="1326" t="s">
        <v>262</v>
      </c>
      <c r="P26" s="1304"/>
    </row>
    <row r="27" spans="1:16" s="1305" customFormat="1" ht="49.5" customHeight="1" thickBot="1">
      <c r="A27" s="1335" t="s">
        <v>286</v>
      </c>
      <c r="B27" s="1336" t="s">
        <v>1035</v>
      </c>
      <c r="C27" s="1336" t="s">
        <v>261</v>
      </c>
      <c r="D27" s="1337">
        <v>14.2</v>
      </c>
      <c r="E27" s="1337">
        <v>11.4</v>
      </c>
      <c r="F27" s="1337">
        <v>3</v>
      </c>
      <c r="G27" s="1337">
        <v>0</v>
      </c>
      <c r="H27" s="1337">
        <v>0</v>
      </c>
      <c r="I27" s="1337">
        <v>5.3</v>
      </c>
      <c r="J27" s="1337">
        <v>0</v>
      </c>
      <c r="K27" s="1337">
        <v>0</v>
      </c>
      <c r="L27" s="1338">
        <f>SUM(D27:K27)</f>
        <v>33.9</v>
      </c>
      <c r="M27" s="1339">
        <v>28136</v>
      </c>
      <c r="N27" s="1340">
        <v>37685</v>
      </c>
      <c r="O27" s="1341" t="s">
        <v>263</v>
      </c>
      <c r="P27" s="1304"/>
    </row>
    <row r="28" spans="1:16" s="1305" customFormat="1" ht="49.5" customHeight="1" thickBot="1" thickTop="1">
      <c r="A28" s="1342" t="s">
        <v>1036</v>
      </c>
      <c r="B28" s="1343">
        <f>COUNTA(B16:B27)</f>
        <v>12</v>
      </c>
      <c r="C28" s="1344"/>
      <c r="D28" s="1345">
        <f aca="true" t="shared" si="1" ref="D28:L28">SUM(D16:D27)</f>
        <v>407.09999999999997</v>
      </c>
      <c r="E28" s="1345">
        <f t="shared" si="1"/>
        <v>376.3999999999999</v>
      </c>
      <c r="F28" s="1345">
        <f t="shared" si="1"/>
        <v>49.4</v>
      </c>
      <c r="G28" s="1345">
        <f t="shared" si="1"/>
        <v>65.2</v>
      </c>
      <c r="H28" s="1345">
        <f t="shared" si="1"/>
        <v>42</v>
      </c>
      <c r="I28" s="1345">
        <f t="shared" si="1"/>
        <v>36.4</v>
      </c>
      <c r="J28" s="1345">
        <f t="shared" si="1"/>
        <v>5.8</v>
      </c>
      <c r="K28" s="1345">
        <f t="shared" si="1"/>
        <v>4.2</v>
      </c>
      <c r="L28" s="1345">
        <f t="shared" si="1"/>
        <v>986.4999999999999</v>
      </c>
      <c r="M28" s="1346"/>
      <c r="N28" s="1347"/>
      <c r="O28" s="1347"/>
      <c r="P28" s="1348"/>
    </row>
    <row r="29" spans="1:16" s="1305" customFormat="1" ht="49.5" customHeight="1" thickTop="1">
      <c r="A29" s="1349"/>
      <c r="B29" s="1349"/>
      <c r="C29" s="1350"/>
      <c r="D29" s="1351"/>
      <c r="E29" s="1351"/>
      <c r="F29" s="1351"/>
      <c r="G29" s="1351"/>
      <c r="H29" s="1351"/>
      <c r="I29" s="1351"/>
      <c r="J29" s="1351"/>
      <c r="K29" s="1351"/>
      <c r="L29" s="1351"/>
      <c r="M29" s="1352"/>
      <c r="N29" s="1353"/>
      <c r="O29" s="1353"/>
      <c r="P29" s="1354"/>
    </row>
    <row r="30" spans="1:16" s="1305" customFormat="1" ht="49.5" customHeight="1">
      <c r="A30" s="1293" t="s">
        <v>264</v>
      </c>
      <c r="B30" s="1349"/>
      <c r="C30" s="1350"/>
      <c r="D30" s="1351"/>
      <c r="E30" s="1351"/>
      <c r="F30" s="1351"/>
      <c r="G30" s="1351"/>
      <c r="H30" s="1351"/>
      <c r="I30" s="1351"/>
      <c r="J30" s="1351"/>
      <c r="K30" s="1351"/>
      <c r="L30" s="1351"/>
      <c r="M30" s="1352"/>
      <c r="N30" s="1353"/>
      <c r="O30" s="1353"/>
      <c r="P30" s="1354"/>
    </row>
    <row r="31" spans="1:16" s="1305" customFormat="1" ht="49.5" customHeight="1">
      <c r="A31" s="1349"/>
      <c r="B31" s="1349"/>
      <c r="C31" s="1350"/>
      <c r="D31" s="1351"/>
      <c r="E31" s="1351"/>
      <c r="F31" s="1351"/>
      <c r="G31" s="1351"/>
      <c r="H31" s="1351"/>
      <c r="I31" s="1351"/>
      <c r="J31" s="1351"/>
      <c r="K31" s="1267" t="s">
        <v>506</v>
      </c>
      <c r="L31" s="1351"/>
      <c r="M31" s="1352"/>
      <c r="N31" s="1353"/>
      <c r="O31" s="1353"/>
      <c r="P31" s="1354"/>
    </row>
    <row r="32" spans="1:16" s="1305" customFormat="1" ht="49.5" customHeight="1">
      <c r="A32" s="1355" t="s">
        <v>1068</v>
      </c>
      <c r="B32" s="1355" t="s">
        <v>1069</v>
      </c>
      <c r="C32" s="1356" t="s">
        <v>265</v>
      </c>
      <c r="D32" s="1356"/>
      <c r="E32" s="1356"/>
      <c r="F32" s="1356"/>
      <c r="G32" s="1357" t="s">
        <v>266</v>
      </c>
      <c r="H32" s="1357" t="s">
        <v>165</v>
      </c>
      <c r="I32" s="1357" t="s">
        <v>122</v>
      </c>
      <c r="J32" s="1358" t="s">
        <v>267</v>
      </c>
      <c r="K32" s="1358"/>
      <c r="L32" s="1351"/>
      <c r="M32" s="1352"/>
      <c r="N32" s="1353"/>
      <c r="O32" s="1353"/>
      <c r="P32" s="1354"/>
    </row>
    <row r="33" spans="1:16" s="1305" customFormat="1" ht="49.5" customHeight="1" thickBot="1">
      <c r="A33" s="1359" t="s">
        <v>1029</v>
      </c>
      <c r="B33" s="1359" t="s">
        <v>1030</v>
      </c>
      <c r="C33" s="1360" t="s">
        <v>268</v>
      </c>
      <c r="D33" s="1360"/>
      <c r="E33" s="1360"/>
      <c r="F33" s="1360"/>
      <c r="G33" s="1361">
        <v>6.7</v>
      </c>
      <c r="H33" s="1362" t="s">
        <v>287</v>
      </c>
      <c r="I33" s="1362" t="s">
        <v>287</v>
      </c>
      <c r="J33" s="1363" t="s">
        <v>269</v>
      </c>
      <c r="K33" s="1363"/>
      <c r="L33" s="1351"/>
      <c r="M33" s="1352"/>
      <c r="N33" s="1353"/>
      <c r="O33" s="1353"/>
      <c r="P33" s="1354"/>
    </row>
    <row r="34" spans="1:16" s="1305" customFormat="1" ht="49.5" customHeight="1" thickBot="1">
      <c r="A34" s="1364" t="s">
        <v>93</v>
      </c>
      <c r="B34" s="1365"/>
      <c r="C34" s="1366"/>
      <c r="D34" s="1367"/>
      <c r="E34" s="1367"/>
      <c r="F34" s="1368"/>
      <c r="G34" s="1369">
        <f>G33</f>
        <v>6.7</v>
      </c>
      <c r="H34" s="1369"/>
      <c r="I34" s="1369"/>
      <c r="J34" s="1370"/>
      <c r="K34" s="1371"/>
      <c r="L34" s="1351"/>
      <c r="M34" s="1352"/>
      <c r="N34" s="1353"/>
      <c r="O34" s="1353"/>
      <c r="P34" s="1354"/>
    </row>
    <row r="35" spans="1:15" ht="35.25" customHeight="1">
      <c r="A35" s="1305"/>
      <c r="B35" s="1305"/>
      <c r="C35" s="1305"/>
      <c r="D35" s="1305"/>
      <c r="E35" s="1305"/>
      <c r="F35" s="1305"/>
      <c r="G35" s="1305"/>
      <c r="H35" s="1305"/>
      <c r="I35" s="1305"/>
      <c r="J35" s="1305"/>
      <c r="K35" s="1305"/>
      <c r="L35" s="1305"/>
      <c r="M35" s="1305"/>
      <c r="N35" s="1305"/>
      <c r="O35" s="1305"/>
    </row>
    <row r="36" ht="30" customHeight="1">
      <c r="A36" s="1265" t="s">
        <v>270</v>
      </c>
    </row>
    <row r="37" ht="30" customHeight="1">
      <c r="L37" s="1267" t="s">
        <v>506</v>
      </c>
    </row>
    <row r="38" spans="1:12" s="1270" customFormat="1" ht="39.75" customHeight="1">
      <c r="A38" s="1372" t="s">
        <v>1068</v>
      </c>
      <c r="B38" s="1373"/>
      <c r="C38" s="1372" t="s">
        <v>147</v>
      </c>
      <c r="D38" s="1373"/>
      <c r="E38" s="1372" t="s">
        <v>148</v>
      </c>
      <c r="F38" s="1373"/>
      <c r="G38" s="1372" t="s">
        <v>165</v>
      </c>
      <c r="H38" s="1373"/>
      <c r="I38" s="1372" t="s">
        <v>122</v>
      </c>
      <c r="J38" s="1373"/>
      <c r="K38" s="1372" t="s">
        <v>949</v>
      </c>
      <c r="L38" s="1373"/>
    </row>
    <row r="39" spans="1:12" s="1270" customFormat="1" ht="39.75" customHeight="1">
      <c r="A39" s="1372" t="s">
        <v>1001</v>
      </c>
      <c r="B39" s="1373"/>
      <c r="C39" s="1372" t="s">
        <v>824</v>
      </c>
      <c r="D39" s="1373"/>
      <c r="E39" s="1374">
        <v>142.1</v>
      </c>
      <c r="F39" s="1375"/>
      <c r="G39" s="1376">
        <v>38706</v>
      </c>
      <c r="H39" s="1377"/>
      <c r="I39" s="1378">
        <v>39428</v>
      </c>
      <c r="J39" s="1379"/>
      <c r="K39" s="1380" t="s">
        <v>271</v>
      </c>
      <c r="L39" s="1381"/>
    </row>
    <row r="40" spans="1:12" s="1270" customFormat="1" ht="39.75" customHeight="1" thickBot="1">
      <c r="A40" s="1382" t="s">
        <v>1029</v>
      </c>
      <c r="B40" s="1383"/>
      <c r="C40" s="1382" t="s">
        <v>1030</v>
      </c>
      <c r="D40" s="1383"/>
      <c r="E40" s="1384">
        <v>4.7</v>
      </c>
      <c r="F40" s="1385"/>
      <c r="G40" s="1386">
        <v>39387</v>
      </c>
      <c r="H40" s="1387"/>
      <c r="I40" s="1386">
        <v>39387</v>
      </c>
      <c r="J40" s="1387"/>
      <c r="K40" s="1382" t="s">
        <v>272</v>
      </c>
      <c r="L40" s="1383"/>
    </row>
    <row r="41" spans="1:12" s="1270" customFormat="1" ht="39.75" customHeight="1" thickBot="1">
      <c r="A41" s="1388" t="s">
        <v>93</v>
      </c>
      <c r="B41" s="1389"/>
      <c r="C41" s="1390">
        <f>COUNTA(C39:D40)</f>
        <v>2</v>
      </c>
      <c r="D41" s="1389"/>
      <c r="E41" s="1391">
        <f>SUM(E39:F40)</f>
        <v>146.79999999999998</v>
      </c>
      <c r="F41" s="1392"/>
      <c r="G41" s="1393"/>
      <c r="H41" s="1394"/>
      <c r="I41" s="1390"/>
      <c r="J41" s="1389"/>
      <c r="K41" s="1390"/>
      <c r="L41" s="1395"/>
    </row>
    <row r="43" ht="30" customHeight="1">
      <c r="A43" s="1265" t="s">
        <v>273</v>
      </c>
    </row>
    <row r="44" ht="30" customHeight="1">
      <c r="N44" s="1267" t="s">
        <v>506</v>
      </c>
    </row>
    <row r="45" spans="1:14" s="1270" customFormat="1" ht="39.75" customHeight="1">
      <c r="A45" s="1356" t="s">
        <v>1068</v>
      </c>
      <c r="B45" s="1356"/>
      <c r="C45" s="1356" t="s">
        <v>147</v>
      </c>
      <c r="D45" s="1356"/>
      <c r="E45" s="1396" t="s">
        <v>274</v>
      </c>
      <c r="F45" s="1396"/>
      <c r="G45" s="1396"/>
      <c r="H45" s="1396"/>
      <c r="I45" s="1356" t="s">
        <v>148</v>
      </c>
      <c r="J45" s="1356"/>
      <c r="K45" s="1356" t="s">
        <v>122</v>
      </c>
      <c r="L45" s="1356"/>
      <c r="M45" s="1356" t="s">
        <v>949</v>
      </c>
      <c r="N45" s="1356"/>
    </row>
    <row r="46" spans="1:14" s="1270" customFormat="1" ht="39.75" customHeight="1" thickBot="1">
      <c r="A46" s="1360" t="s">
        <v>1029</v>
      </c>
      <c r="B46" s="1360"/>
      <c r="C46" s="1360" t="s">
        <v>1030</v>
      </c>
      <c r="D46" s="1360"/>
      <c r="E46" s="1397" t="s">
        <v>275</v>
      </c>
      <c r="F46" s="1397"/>
      <c r="G46" s="1397"/>
      <c r="H46" s="1397"/>
      <c r="I46" s="1398">
        <v>1.1</v>
      </c>
      <c r="J46" s="1398"/>
      <c r="K46" s="1399">
        <v>39506</v>
      </c>
      <c r="L46" s="1399"/>
      <c r="M46" s="1360" t="s">
        <v>276</v>
      </c>
      <c r="N46" s="1360"/>
    </row>
    <row r="47" spans="1:14" s="1270" customFormat="1" ht="39.75" customHeight="1" thickBot="1">
      <c r="A47" s="1400" t="s">
        <v>93</v>
      </c>
      <c r="B47" s="1401"/>
      <c r="C47" s="1401">
        <f>COUNTA(C46)</f>
        <v>1</v>
      </c>
      <c r="D47" s="1401"/>
      <c r="E47" s="1402"/>
      <c r="F47" s="1402"/>
      <c r="G47" s="1402"/>
      <c r="H47" s="1402"/>
      <c r="I47" s="1403">
        <f>SUM(I46:J46)</f>
        <v>1.1</v>
      </c>
      <c r="J47" s="1403"/>
      <c r="K47" s="1401"/>
      <c r="L47" s="1401"/>
      <c r="M47" s="1401"/>
      <c r="N47" s="1404"/>
    </row>
  </sheetData>
  <mergeCells count="91">
    <mergeCell ref="K47:L47"/>
    <mergeCell ref="M47:N47"/>
    <mergeCell ref="A47:B47"/>
    <mergeCell ref="C47:D47"/>
    <mergeCell ref="E47:H47"/>
    <mergeCell ref="I47:J47"/>
    <mergeCell ref="M45:N45"/>
    <mergeCell ref="A46:B46"/>
    <mergeCell ref="C46:D46"/>
    <mergeCell ref="E46:H46"/>
    <mergeCell ref="I46:J46"/>
    <mergeCell ref="K46:L46"/>
    <mergeCell ref="M46:N46"/>
    <mergeCell ref="K45:L45"/>
    <mergeCell ref="I45:J45"/>
    <mergeCell ref="A41:B41"/>
    <mergeCell ref="C41:D41"/>
    <mergeCell ref="E41:F41"/>
    <mergeCell ref="A45:B45"/>
    <mergeCell ref="C45:D45"/>
    <mergeCell ref="E45:H45"/>
    <mergeCell ref="G41:H41"/>
    <mergeCell ref="A40:B40"/>
    <mergeCell ref="C40:D40"/>
    <mergeCell ref="E40:F40"/>
    <mergeCell ref="G40:H40"/>
    <mergeCell ref="I41:J41"/>
    <mergeCell ref="K41:L41"/>
    <mergeCell ref="A39:B39"/>
    <mergeCell ref="C39:D39"/>
    <mergeCell ref="E39:F39"/>
    <mergeCell ref="G39:H39"/>
    <mergeCell ref="I39:J39"/>
    <mergeCell ref="K39:L39"/>
    <mergeCell ref="I40:J40"/>
    <mergeCell ref="K40:L40"/>
    <mergeCell ref="I38:J38"/>
    <mergeCell ref="K38:L38"/>
    <mergeCell ref="A38:B38"/>
    <mergeCell ref="C38:D38"/>
    <mergeCell ref="E38:F38"/>
    <mergeCell ref="G38:H38"/>
    <mergeCell ref="C33:F33"/>
    <mergeCell ref="C32:F32"/>
    <mergeCell ref="J32:K32"/>
    <mergeCell ref="J33:K33"/>
    <mergeCell ref="I8:J8"/>
    <mergeCell ref="K4:L4"/>
    <mergeCell ref="K5:L5"/>
    <mergeCell ref="K6:L6"/>
    <mergeCell ref="K7:L7"/>
    <mergeCell ref="K8:L8"/>
    <mergeCell ref="I4:J4"/>
    <mergeCell ref="I5:J5"/>
    <mergeCell ref="I6:J6"/>
    <mergeCell ref="I7:J7"/>
    <mergeCell ref="E8:F8"/>
    <mergeCell ref="G4:H4"/>
    <mergeCell ref="G5:H5"/>
    <mergeCell ref="G7:H7"/>
    <mergeCell ref="G6:H6"/>
    <mergeCell ref="G8:H8"/>
    <mergeCell ref="E4:F4"/>
    <mergeCell ref="E5:F5"/>
    <mergeCell ref="E6:F6"/>
    <mergeCell ref="E7:F7"/>
    <mergeCell ref="A8:B8"/>
    <mergeCell ref="C4:D4"/>
    <mergeCell ref="C5:D5"/>
    <mergeCell ref="C6:D6"/>
    <mergeCell ref="C7:D7"/>
    <mergeCell ref="C8:D8"/>
    <mergeCell ref="A4:B4"/>
    <mergeCell ref="A5:B5"/>
    <mergeCell ref="A6:B6"/>
    <mergeCell ref="A7:B7"/>
    <mergeCell ref="J13:J15"/>
    <mergeCell ref="D12:K12"/>
    <mergeCell ref="L12:L15"/>
    <mergeCell ref="O12:O15"/>
    <mergeCell ref="M12:M15"/>
    <mergeCell ref="N12:N15"/>
    <mergeCell ref="F13:F15"/>
    <mergeCell ref="K13:K15"/>
    <mergeCell ref="G13:G15"/>
    <mergeCell ref="H13:H15"/>
    <mergeCell ref="I13:I15"/>
    <mergeCell ref="B12:B15"/>
    <mergeCell ref="C12:C15"/>
    <mergeCell ref="D13:D15"/>
    <mergeCell ref="E13:E15"/>
  </mergeCells>
  <printOptions/>
  <pageMargins left="0.94" right="0.7086614173228347" top="0.984251968503937" bottom="0.984251968503937" header="0.5118110236220472" footer="0.5118110236220472"/>
  <pageSetup fitToHeight="3" orientation="portrait" paperSize="9" scale="39" r:id="rId1"/>
  <rowBreaks count="1" manualBreakCount="1">
    <brk id="47" max="1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406" customWidth="1"/>
    <col min="4" max="16" width="5.625" style="1406" customWidth="1"/>
    <col min="17" max="16384" width="9.00390625" style="1406" customWidth="1"/>
  </cols>
  <sheetData>
    <row r="1" ht="18.75">
      <c r="A1" s="1405" t="s">
        <v>288</v>
      </c>
    </row>
    <row r="2" ht="13.5">
      <c r="S2" s="1407" t="s">
        <v>506</v>
      </c>
    </row>
    <row r="3" spans="1:19" s="1411" customFormat="1" ht="60.75" customHeight="1">
      <c r="A3" s="1408" t="s">
        <v>247</v>
      </c>
      <c r="B3" s="1408" t="s">
        <v>147</v>
      </c>
      <c r="C3" s="1408" t="s">
        <v>266</v>
      </c>
      <c r="D3" s="1409" t="s">
        <v>289</v>
      </c>
      <c r="E3" s="1409" t="s">
        <v>290</v>
      </c>
      <c r="F3" s="1409" t="s">
        <v>291</v>
      </c>
      <c r="G3" s="1409" t="s">
        <v>292</v>
      </c>
      <c r="H3" s="1410" t="s">
        <v>293</v>
      </c>
      <c r="I3" s="1410" t="s">
        <v>294</v>
      </c>
      <c r="J3" s="1410" t="s">
        <v>295</v>
      </c>
      <c r="K3" s="1410" t="s">
        <v>296</v>
      </c>
      <c r="L3" s="1410" t="s">
        <v>297</v>
      </c>
      <c r="M3" s="1410" t="s">
        <v>298</v>
      </c>
      <c r="N3" s="1410" t="s">
        <v>299</v>
      </c>
      <c r="O3" s="1410" t="s">
        <v>300</v>
      </c>
      <c r="P3" s="1410" t="s">
        <v>301</v>
      </c>
      <c r="Q3" s="1408" t="s">
        <v>165</v>
      </c>
      <c r="R3" s="1408" t="s">
        <v>122</v>
      </c>
      <c r="S3" s="1408" t="s">
        <v>949</v>
      </c>
    </row>
    <row r="4" spans="1:19" s="1411" customFormat="1" ht="39.75" customHeight="1">
      <c r="A4" s="1412" t="s">
        <v>302</v>
      </c>
      <c r="B4" s="1412" t="s">
        <v>1015</v>
      </c>
      <c r="C4" s="1412">
        <v>31.1</v>
      </c>
      <c r="D4" s="1413">
        <v>0</v>
      </c>
      <c r="E4" s="1413">
        <v>0</v>
      </c>
      <c r="F4" s="1413">
        <v>0</v>
      </c>
      <c r="G4" s="1413">
        <v>0</v>
      </c>
      <c r="H4" s="1413">
        <v>0</v>
      </c>
      <c r="I4" s="1413">
        <v>0</v>
      </c>
      <c r="J4" s="1413">
        <v>0</v>
      </c>
      <c r="K4" s="1413">
        <v>0</v>
      </c>
      <c r="L4" s="1413">
        <v>0</v>
      </c>
      <c r="M4" s="1413">
        <v>0</v>
      </c>
      <c r="N4" s="1413">
        <v>0</v>
      </c>
      <c r="O4" s="1413">
        <v>0</v>
      </c>
      <c r="P4" s="1413">
        <v>0</v>
      </c>
      <c r="Q4" s="1414">
        <v>38553</v>
      </c>
      <c r="R4" s="1414">
        <v>38553</v>
      </c>
      <c r="S4" s="1408" t="s">
        <v>303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433" customWidth="1"/>
    <col min="2" max="2" width="8.625" style="1433" customWidth="1"/>
    <col min="3" max="3" width="10.625" style="1433" customWidth="1"/>
    <col min="4" max="4" width="20.625" style="1434" customWidth="1"/>
    <col min="5" max="8" width="10.625" style="1434" customWidth="1"/>
    <col min="9" max="16384" width="9.00390625" style="1433" customWidth="1"/>
  </cols>
  <sheetData>
    <row r="2" spans="1:8" s="1415" customFormat="1" ht="19.5" customHeight="1">
      <c r="A2" s="1415" t="s">
        <v>304</v>
      </c>
      <c r="D2" s="1416"/>
      <c r="E2" s="1416"/>
      <c r="F2" s="1416"/>
      <c r="G2" s="1416"/>
      <c r="H2" s="1416"/>
    </row>
    <row r="3" spans="1:8" s="1415" customFormat="1" ht="24.75" customHeight="1">
      <c r="A3" s="1415" t="s">
        <v>305</v>
      </c>
      <c r="D3" s="1416"/>
      <c r="E3" s="1416"/>
      <c r="F3" s="1416"/>
      <c r="G3" s="1416"/>
      <c r="H3" s="1416"/>
    </row>
    <row r="4" spans="4:8" s="1417" customFormat="1" ht="30" customHeight="1">
      <c r="D4" s="1418"/>
      <c r="E4" s="1418"/>
      <c r="F4" s="1418"/>
      <c r="G4" s="1418"/>
      <c r="H4" s="1419" t="s">
        <v>506</v>
      </c>
    </row>
    <row r="5" spans="1:8" s="1424" customFormat="1" ht="24.75" customHeight="1">
      <c r="A5" s="1420" t="s">
        <v>1068</v>
      </c>
      <c r="B5" s="1421"/>
      <c r="C5" s="1422" t="s">
        <v>147</v>
      </c>
      <c r="D5" s="1422" t="s">
        <v>265</v>
      </c>
      <c r="E5" s="1422" t="s">
        <v>148</v>
      </c>
      <c r="F5" s="1422" t="s">
        <v>165</v>
      </c>
      <c r="G5" s="1422" t="s">
        <v>122</v>
      </c>
      <c r="H5" s="1423" t="s">
        <v>949</v>
      </c>
    </row>
    <row r="6" spans="1:8" s="1424" customFormat="1" ht="24.75" customHeight="1">
      <c r="A6" s="1425" t="s">
        <v>1029</v>
      </c>
      <c r="B6" s="1426"/>
      <c r="C6" s="1427" t="s">
        <v>1030</v>
      </c>
      <c r="D6" s="1427" t="s">
        <v>306</v>
      </c>
      <c r="E6" s="1428">
        <v>107.4</v>
      </c>
      <c r="F6" s="1429">
        <v>38107</v>
      </c>
      <c r="G6" s="1429">
        <v>38107</v>
      </c>
      <c r="H6" s="1430" t="s">
        <v>307</v>
      </c>
    </row>
    <row r="7" spans="1:8" s="1424" customFormat="1" ht="24.75" customHeight="1">
      <c r="A7" s="1420" t="s">
        <v>93</v>
      </c>
      <c r="B7" s="1421"/>
      <c r="C7" s="1422">
        <f>COUNTA(C6)</f>
        <v>1</v>
      </c>
      <c r="D7" s="1422"/>
      <c r="E7" s="1431">
        <f>SUM(E6:E6)</f>
        <v>107.4</v>
      </c>
      <c r="F7" s="1432"/>
      <c r="G7" s="1422"/>
      <c r="H7" s="1423"/>
    </row>
  </sheetData>
  <mergeCells count="3">
    <mergeCell ref="A7:B7"/>
    <mergeCell ref="A6:B6"/>
    <mergeCell ref="A5:B5"/>
  </mergeCells>
  <printOptions/>
  <pageMargins left="0.75" right="0.75" top="1" bottom="1" header="0.512" footer="0.512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1436" customWidth="1"/>
    <col min="3" max="3" width="21.625" style="1436" customWidth="1"/>
    <col min="4" max="4" width="5.75390625" style="1436" bestFit="1" customWidth="1"/>
    <col min="5" max="5" width="11.625" style="1436" customWidth="1"/>
    <col min="6" max="6" width="40.625" style="1436" customWidth="1"/>
    <col min="7" max="16384" width="9.00390625" style="1436" customWidth="1"/>
  </cols>
  <sheetData>
    <row r="2" ht="14.25">
      <c r="A2" s="1435" t="s">
        <v>308</v>
      </c>
    </row>
    <row r="3" ht="14.25">
      <c r="A3" s="1435" t="s">
        <v>309</v>
      </c>
    </row>
    <row r="4" ht="13.5">
      <c r="F4" s="1437" t="s">
        <v>506</v>
      </c>
    </row>
    <row r="5" spans="1:6" ht="27">
      <c r="A5" s="1438" t="s">
        <v>310</v>
      </c>
      <c r="B5" s="1439" t="s">
        <v>311</v>
      </c>
      <c r="C5" s="1439" t="s">
        <v>312</v>
      </c>
      <c r="D5" s="1439" t="s">
        <v>313</v>
      </c>
      <c r="E5" s="1439" t="s">
        <v>314</v>
      </c>
      <c r="F5" s="1439" t="s">
        <v>315</v>
      </c>
    </row>
    <row r="6" spans="1:6" ht="40.5">
      <c r="A6" s="1439" t="s">
        <v>316</v>
      </c>
      <c r="B6" s="1439" t="s">
        <v>317</v>
      </c>
      <c r="C6" s="1440" t="s">
        <v>318</v>
      </c>
      <c r="D6" s="1439" t="s">
        <v>319</v>
      </c>
      <c r="E6" s="1438" t="s">
        <v>320</v>
      </c>
      <c r="F6" s="1441" t="s">
        <v>321</v>
      </c>
    </row>
    <row r="7" spans="1:6" ht="40.5">
      <c r="A7" s="1442" t="s">
        <v>322</v>
      </c>
      <c r="B7" s="1442" t="s">
        <v>323</v>
      </c>
      <c r="C7" s="1440" t="s">
        <v>324</v>
      </c>
      <c r="D7" s="1439" t="s">
        <v>325</v>
      </c>
      <c r="E7" s="1438" t="s">
        <v>326</v>
      </c>
      <c r="F7" s="1441" t="s">
        <v>327</v>
      </c>
    </row>
    <row r="8" spans="1:6" ht="27">
      <c r="A8" s="1443"/>
      <c r="B8" s="1443"/>
      <c r="C8" s="1440" t="s">
        <v>328</v>
      </c>
      <c r="D8" s="1439" t="s">
        <v>329</v>
      </c>
      <c r="E8" s="1438" t="s">
        <v>330</v>
      </c>
      <c r="F8" s="1441" t="s">
        <v>331</v>
      </c>
    </row>
  </sheetData>
  <mergeCells count="2">
    <mergeCell ref="A7:A8"/>
    <mergeCell ref="B7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P16" sqref="P16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60"/>
  <sheetViews>
    <sheetView view="pageBreakPreview" zoomScale="50" zoomScaleNormal="50" zoomScaleSheetLayoutView="50" workbookViewId="0" topLeftCell="A1">
      <selection activeCell="A1" sqref="A1"/>
    </sheetView>
  </sheetViews>
  <sheetFormatPr defaultColWidth="10.625" defaultRowHeight="42.75" customHeight="1"/>
  <cols>
    <col min="1" max="3" width="23.75390625" style="2" customWidth="1"/>
    <col min="4" max="7" width="23.75390625" style="3" customWidth="1"/>
    <col min="8" max="9" width="23.75390625" style="4" customWidth="1"/>
    <col min="10" max="10" width="23.75390625" style="5" customWidth="1"/>
    <col min="11" max="13" width="23.75390625" style="3" customWidth="1"/>
    <col min="14" max="14" width="2.75390625" style="3" customWidth="1"/>
    <col min="15" max="16384" width="10.625" style="3" customWidth="1"/>
  </cols>
  <sheetData>
    <row r="1" ht="53.25" customHeight="1">
      <c r="A1" s="1" t="s">
        <v>935</v>
      </c>
    </row>
    <row r="2" spans="1:13" ht="53.25" customHeight="1" thickBot="1">
      <c r="A2" s="6"/>
      <c r="B2" s="6"/>
      <c r="C2" s="6"/>
      <c r="D2" s="7"/>
      <c r="E2" s="7"/>
      <c r="F2" s="7"/>
      <c r="G2" s="7"/>
      <c r="H2" s="8"/>
      <c r="I2" s="9"/>
      <c r="J2" s="10"/>
      <c r="K2" s="11" t="s">
        <v>936</v>
      </c>
      <c r="L2" s="12"/>
      <c r="M2" s="13" t="s">
        <v>1041</v>
      </c>
    </row>
    <row r="3" spans="1:14" ht="53.25" customHeight="1">
      <c r="A3" s="14" t="s">
        <v>937</v>
      </c>
      <c r="B3" s="15" t="s">
        <v>938</v>
      </c>
      <c r="C3" s="15" t="s">
        <v>939</v>
      </c>
      <c r="D3" s="15" t="s">
        <v>940</v>
      </c>
      <c r="E3" s="15" t="s">
        <v>941</v>
      </c>
      <c r="F3" s="16" t="s">
        <v>942</v>
      </c>
      <c r="G3" s="16" t="s">
        <v>943</v>
      </c>
      <c r="H3" s="17" t="s">
        <v>944</v>
      </c>
      <c r="I3" s="17" t="s">
        <v>945</v>
      </c>
      <c r="J3" s="18" t="s">
        <v>946</v>
      </c>
      <c r="K3" s="19" t="s">
        <v>947</v>
      </c>
      <c r="L3" s="20" t="s">
        <v>948</v>
      </c>
      <c r="M3" s="21"/>
      <c r="N3" s="12"/>
    </row>
    <row r="4" spans="1:14" ht="53.25" customHeight="1" thickBot="1">
      <c r="A4" s="22"/>
      <c r="B4" s="23"/>
      <c r="C4" s="23"/>
      <c r="D4" s="23"/>
      <c r="E4" s="23"/>
      <c r="F4" s="23"/>
      <c r="G4" s="23"/>
      <c r="H4" s="23"/>
      <c r="I4" s="23"/>
      <c r="J4" s="23"/>
      <c r="K4" s="24"/>
      <c r="L4" s="25" t="s">
        <v>949</v>
      </c>
      <c r="M4" s="26" t="s">
        <v>950</v>
      </c>
      <c r="N4" s="12"/>
    </row>
    <row r="5" spans="1:14" ht="53.25" customHeight="1">
      <c r="A5" s="27" t="s">
        <v>951</v>
      </c>
      <c r="B5" s="28" t="s">
        <v>952</v>
      </c>
      <c r="C5" s="29">
        <v>27243</v>
      </c>
      <c r="D5" s="29">
        <v>27243</v>
      </c>
      <c r="E5" s="29">
        <v>27243</v>
      </c>
      <c r="F5" s="30">
        <v>11058</v>
      </c>
      <c r="G5" s="30">
        <v>9247</v>
      </c>
      <c r="H5" s="31"/>
      <c r="I5" s="31"/>
      <c r="J5" s="31"/>
      <c r="K5" s="30"/>
      <c r="L5" s="32" t="s">
        <v>953</v>
      </c>
      <c r="M5" s="33">
        <v>38107</v>
      </c>
      <c r="N5" s="12"/>
    </row>
    <row r="6" spans="1:14" ht="53.25" customHeight="1">
      <c r="A6" s="34" t="s">
        <v>954</v>
      </c>
      <c r="B6" s="35" t="s">
        <v>955</v>
      </c>
      <c r="C6" s="36">
        <v>12626</v>
      </c>
      <c r="D6" s="36">
        <v>26207</v>
      </c>
      <c r="E6" s="36">
        <v>26207</v>
      </c>
      <c r="F6" s="37">
        <v>10470</v>
      </c>
      <c r="G6" s="37">
        <v>4444</v>
      </c>
      <c r="H6" s="38"/>
      <c r="I6" s="38"/>
      <c r="J6" s="38">
        <v>315.6</v>
      </c>
      <c r="K6" s="37">
        <v>144</v>
      </c>
      <c r="L6" s="39" t="s">
        <v>956</v>
      </c>
      <c r="M6" s="40">
        <v>38065</v>
      </c>
      <c r="N6" s="12"/>
    </row>
    <row r="7" spans="1:14" ht="53.25" customHeight="1">
      <c r="A7" s="34" t="s">
        <v>957</v>
      </c>
      <c r="B7" s="35" t="s">
        <v>958</v>
      </c>
      <c r="C7" s="36">
        <v>22152</v>
      </c>
      <c r="D7" s="36"/>
      <c r="E7" s="36">
        <v>22152</v>
      </c>
      <c r="F7" s="37">
        <v>10079</v>
      </c>
      <c r="G7" s="37">
        <v>2570</v>
      </c>
      <c r="H7" s="38"/>
      <c r="I7" s="38"/>
      <c r="J7" s="38">
        <v>105</v>
      </c>
      <c r="K7" s="37"/>
      <c r="L7" s="39" t="s">
        <v>959</v>
      </c>
      <c r="M7" s="40">
        <v>38065</v>
      </c>
      <c r="N7" s="12"/>
    </row>
    <row r="8" spans="1:14" ht="53.25" customHeight="1">
      <c r="A8" s="34" t="s">
        <v>960</v>
      </c>
      <c r="B8" s="35" t="s">
        <v>961</v>
      </c>
      <c r="C8" s="36">
        <v>21905</v>
      </c>
      <c r="D8" s="36">
        <v>29557</v>
      </c>
      <c r="E8" s="36">
        <v>29557</v>
      </c>
      <c r="F8" s="37">
        <v>7783</v>
      </c>
      <c r="G8" s="37">
        <v>4223</v>
      </c>
      <c r="H8" s="38"/>
      <c r="I8" s="38"/>
      <c r="J8" s="38"/>
      <c r="K8" s="37">
        <v>105</v>
      </c>
      <c r="L8" s="39" t="s">
        <v>962</v>
      </c>
      <c r="M8" s="40">
        <v>38065</v>
      </c>
      <c r="N8" s="12"/>
    </row>
    <row r="9" spans="1:14" ht="53.25" customHeight="1">
      <c r="A9" s="34" t="s">
        <v>963</v>
      </c>
      <c r="B9" s="35" t="s">
        <v>964</v>
      </c>
      <c r="C9" s="36">
        <v>12584</v>
      </c>
      <c r="D9" s="36"/>
      <c r="E9" s="36">
        <v>20811</v>
      </c>
      <c r="F9" s="37">
        <v>12413</v>
      </c>
      <c r="G9" s="37">
        <v>12413</v>
      </c>
      <c r="H9" s="38"/>
      <c r="I9" s="38"/>
      <c r="J9" s="38">
        <v>645.8</v>
      </c>
      <c r="K9" s="37">
        <v>615</v>
      </c>
      <c r="L9" s="39" t="s">
        <v>965</v>
      </c>
      <c r="M9" s="40">
        <v>38065</v>
      </c>
      <c r="N9" s="12"/>
    </row>
    <row r="10" spans="1:14" ht="53.25" customHeight="1" thickBot="1">
      <c r="A10" s="41" t="s">
        <v>966</v>
      </c>
      <c r="B10" s="42" t="s">
        <v>967</v>
      </c>
      <c r="C10" s="36">
        <v>12754</v>
      </c>
      <c r="D10" s="43"/>
      <c r="E10" s="43">
        <v>35058</v>
      </c>
      <c r="F10" s="44">
        <v>6156</v>
      </c>
      <c r="G10" s="44">
        <v>6156</v>
      </c>
      <c r="H10" s="45"/>
      <c r="I10" s="45"/>
      <c r="J10" s="45">
        <v>1200.5</v>
      </c>
      <c r="K10" s="44">
        <v>523</v>
      </c>
      <c r="L10" s="46" t="s">
        <v>968</v>
      </c>
      <c r="M10" s="47">
        <v>38107</v>
      </c>
      <c r="N10" s="12"/>
    </row>
    <row r="11" spans="1:14" ht="53.25" customHeight="1">
      <c r="A11" s="48" t="s">
        <v>969</v>
      </c>
      <c r="B11" s="28" t="s">
        <v>970</v>
      </c>
      <c r="C11" s="49">
        <v>17772</v>
      </c>
      <c r="D11" s="50"/>
      <c r="E11" s="50"/>
      <c r="F11" s="30">
        <v>36397</v>
      </c>
      <c r="G11" s="30">
        <v>6940</v>
      </c>
      <c r="H11" s="51">
        <v>204</v>
      </c>
      <c r="I11" s="31">
        <f aca="true" t="shared" si="0" ref="I11:I26">G11-H11</f>
        <v>6736</v>
      </c>
      <c r="J11" s="51">
        <v>203.4</v>
      </c>
      <c r="K11" s="30"/>
      <c r="L11" s="52" t="s">
        <v>971</v>
      </c>
      <c r="M11" s="53">
        <v>38443</v>
      </c>
      <c r="N11" s="12"/>
    </row>
    <row r="12" spans="1:14" ht="53.25" customHeight="1">
      <c r="A12" s="54"/>
      <c r="B12" s="35" t="s">
        <v>972</v>
      </c>
      <c r="C12" s="55">
        <v>13528</v>
      </c>
      <c r="D12" s="43">
        <v>26207</v>
      </c>
      <c r="E12" s="43">
        <v>34005</v>
      </c>
      <c r="F12" s="37">
        <v>9471</v>
      </c>
      <c r="G12" s="37">
        <v>9471</v>
      </c>
      <c r="H12" s="56">
        <v>596</v>
      </c>
      <c r="I12" s="38">
        <f t="shared" si="0"/>
        <v>8875</v>
      </c>
      <c r="J12" s="56">
        <v>597.2</v>
      </c>
      <c r="K12" s="37">
        <v>504</v>
      </c>
      <c r="L12" s="57"/>
      <c r="M12" s="58"/>
      <c r="N12" s="12"/>
    </row>
    <row r="13" spans="1:14" ht="53.25" customHeight="1">
      <c r="A13" s="59"/>
      <c r="B13" s="35" t="s">
        <v>973</v>
      </c>
      <c r="C13" s="60">
        <v>26207</v>
      </c>
      <c r="D13" s="61"/>
      <c r="E13" s="62"/>
      <c r="F13" s="37">
        <v>6513</v>
      </c>
      <c r="G13" s="37">
        <v>6513</v>
      </c>
      <c r="H13" s="56">
        <v>427</v>
      </c>
      <c r="I13" s="38">
        <f t="shared" si="0"/>
        <v>6086</v>
      </c>
      <c r="J13" s="56">
        <v>426.5</v>
      </c>
      <c r="K13" s="37">
        <v>373</v>
      </c>
      <c r="L13" s="63"/>
      <c r="M13" s="64"/>
      <c r="N13" s="12"/>
    </row>
    <row r="14" spans="1:14" ht="53.25" customHeight="1" thickBot="1">
      <c r="A14" s="65" t="s">
        <v>974</v>
      </c>
      <c r="B14" s="66"/>
      <c r="C14" s="66"/>
      <c r="D14" s="67"/>
      <c r="E14" s="67"/>
      <c r="F14" s="68">
        <f>SUM(F11:F13)</f>
        <v>52381</v>
      </c>
      <c r="G14" s="68">
        <f>SUM(G11:G13)</f>
        <v>22924</v>
      </c>
      <c r="H14" s="69">
        <f>SUM(H11:H13)</f>
        <v>1227</v>
      </c>
      <c r="I14" s="69">
        <f t="shared" si="0"/>
        <v>21697</v>
      </c>
      <c r="J14" s="69">
        <f>SUM(J11:J13)</f>
        <v>1227.1</v>
      </c>
      <c r="K14" s="68">
        <f>SUM(K11:K13)</f>
        <v>877</v>
      </c>
      <c r="L14" s="70"/>
      <c r="M14" s="71"/>
      <c r="N14" s="12"/>
    </row>
    <row r="15" spans="1:14" ht="53.25" customHeight="1">
      <c r="A15" s="54" t="s">
        <v>1042</v>
      </c>
      <c r="B15" s="35" t="s">
        <v>975</v>
      </c>
      <c r="C15" s="72">
        <v>13528</v>
      </c>
      <c r="D15" s="73">
        <v>26207</v>
      </c>
      <c r="E15" s="73">
        <v>33813</v>
      </c>
      <c r="F15" s="37">
        <v>19463</v>
      </c>
      <c r="G15" s="37">
        <v>11423</v>
      </c>
      <c r="H15" s="38">
        <v>1106.4</v>
      </c>
      <c r="I15" s="38">
        <f t="shared" si="0"/>
        <v>10316.6</v>
      </c>
      <c r="J15" s="38">
        <v>1106.4</v>
      </c>
      <c r="K15" s="37">
        <v>524</v>
      </c>
      <c r="L15" s="52" t="s">
        <v>976</v>
      </c>
      <c r="M15" s="53">
        <v>38065</v>
      </c>
      <c r="N15" s="12"/>
    </row>
    <row r="16" spans="1:14" ht="53.25" customHeight="1">
      <c r="A16" s="59"/>
      <c r="B16" s="35" t="s">
        <v>977</v>
      </c>
      <c r="C16" s="60">
        <v>12295</v>
      </c>
      <c r="D16" s="74"/>
      <c r="E16" s="74"/>
      <c r="F16" s="37">
        <v>13613</v>
      </c>
      <c r="G16" s="37">
        <v>10423</v>
      </c>
      <c r="H16" s="38">
        <v>536.5</v>
      </c>
      <c r="I16" s="38">
        <f t="shared" si="0"/>
        <v>9886.5</v>
      </c>
      <c r="J16" s="38">
        <v>536.5</v>
      </c>
      <c r="K16" s="37"/>
      <c r="L16" s="63"/>
      <c r="M16" s="64"/>
      <c r="N16" s="12"/>
    </row>
    <row r="17" spans="1:14" ht="53.25" customHeight="1" thickBot="1">
      <c r="A17" s="75" t="s">
        <v>974</v>
      </c>
      <c r="B17" s="76"/>
      <c r="C17" s="76"/>
      <c r="D17" s="77"/>
      <c r="E17" s="77"/>
      <c r="F17" s="44">
        <f>SUM(F15:F16)</f>
        <v>33076</v>
      </c>
      <c r="G17" s="44">
        <f>SUM(G15:G16)</f>
        <v>21846</v>
      </c>
      <c r="H17" s="45">
        <f>SUM(H15:H16)</f>
        <v>1642.9</v>
      </c>
      <c r="I17" s="45">
        <f t="shared" si="0"/>
        <v>20203.1</v>
      </c>
      <c r="J17" s="45">
        <f>SUM(J15:J16)</f>
        <v>1642.9</v>
      </c>
      <c r="K17" s="44">
        <f>SUM(K15:K16)</f>
        <v>524</v>
      </c>
      <c r="L17" s="70"/>
      <c r="M17" s="71"/>
      <c r="N17" s="12"/>
    </row>
    <row r="18" spans="1:14" ht="53.25" customHeight="1">
      <c r="A18" s="48" t="s">
        <v>978</v>
      </c>
      <c r="B18" s="28" t="s">
        <v>979</v>
      </c>
      <c r="C18" s="72">
        <v>12242</v>
      </c>
      <c r="D18" s="78">
        <v>26116</v>
      </c>
      <c r="E18" s="78">
        <v>37974</v>
      </c>
      <c r="F18" s="30">
        <v>6213</v>
      </c>
      <c r="G18" s="30">
        <v>6213</v>
      </c>
      <c r="H18" s="79">
        <v>1345.7</v>
      </c>
      <c r="I18" s="31">
        <f t="shared" si="0"/>
        <v>4867.3</v>
      </c>
      <c r="J18" s="79">
        <v>1367.2</v>
      </c>
      <c r="K18" s="30">
        <v>1388</v>
      </c>
      <c r="L18" s="52" t="s">
        <v>980</v>
      </c>
      <c r="M18" s="53">
        <v>37974</v>
      </c>
      <c r="N18" s="12"/>
    </row>
    <row r="19" spans="1:14" ht="53.25" customHeight="1">
      <c r="A19" s="80"/>
      <c r="B19" s="35" t="s">
        <v>981</v>
      </c>
      <c r="C19" s="55">
        <v>9953</v>
      </c>
      <c r="D19" s="81"/>
      <c r="E19" s="81"/>
      <c r="F19" s="37">
        <v>18711</v>
      </c>
      <c r="G19" s="37">
        <v>13871</v>
      </c>
      <c r="H19" s="56">
        <v>3157.9</v>
      </c>
      <c r="I19" s="38">
        <f t="shared" si="0"/>
        <v>10713.1</v>
      </c>
      <c r="J19" s="56">
        <v>3158</v>
      </c>
      <c r="K19" s="37">
        <v>2984</v>
      </c>
      <c r="L19" s="57"/>
      <c r="M19" s="58"/>
      <c r="N19" s="12"/>
    </row>
    <row r="20" spans="1:14" ht="53.25" customHeight="1">
      <c r="A20" s="80"/>
      <c r="B20" s="35" t="s">
        <v>982</v>
      </c>
      <c r="C20" s="55">
        <v>21905</v>
      </c>
      <c r="D20" s="81"/>
      <c r="E20" s="81"/>
      <c r="F20" s="37">
        <v>2651</v>
      </c>
      <c r="G20" s="37">
        <v>2125</v>
      </c>
      <c r="H20" s="56">
        <v>757.3</v>
      </c>
      <c r="I20" s="38">
        <f t="shared" si="0"/>
        <v>1367.7</v>
      </c>
      <c r="J20" s="56">
        <v>758.2</v>
      </c>
      <c r="K20" s="37">
        <v>649</v>
      </c>
      <c r="L20" s="57"/>
      <c r="M20" s="58"/>
      <c r="N20" s="12"/>
    </row>
    <row r="21" spans="1:14" ht="53.25" customHeight="1">
      <c r="A21" s="59"/>
      <c r="B21" s="35" t="s">
        <v>983</v>
      </c>
      <c r="C21" s="60">
        <v>22274</v>
      </c>
      <c r="D21" s="82"/>
      <c r="E21" s="82"/>
      <c r="F21" s="37">
        <v>884</v>
      </c>
      <c r="G21" s="37">
        <v>884</v>
      </c>
      <c r="H21" s="56">
        <v>534</v>
      </c>
      <c r="I21" s="38">
        <f t="shared" si="0"/>
        <v>350</v>
      </c>
      <c r="J21" s="56">
        <v>534.2</v>
      </c>
      <c r="K21" s="37">
        <v>543</v>
      </c>
      <c r="L21" s="63"/>
      <c r="M21" s="64"/>
      <c r="N21" s="12"/>
    </row>
    <row r="22" spans="1:14" ht="53.25" customHeight="1" thickBot="1">
      <c r="A22" s="65" t="s">
        <v>974</v>
      </c>
      <c r="B22" s="66"/>
      <c r="C22" s="66"/>
      <c r="D22" s="67"/>
      <c r="E22" s="67"/>
      <c r="F22" s="68">
        <f>SUM(F18:F21)</f>
        <v>28459</v>
      </c>
      <c r="G22" s="68">
        <f>SUM(G18:G21)</f>
        <v>23093</v>
      </c>
      <c r="H22" s="69">
        <f>SUM(H18:H21)</f>
        <v>5794.900000000001</v>
      </c>
      <c r="I22" s="69">
        <f t="shared" si="0"/>
        <v>17298.1</v>
      </c>
      <c r="J22" s="69">
        <f>SUM(J18:J21)</f>
        <v>5817.599999999999</v>
      </c>
      <c r="K22" s="68">
        <f>SUM(K18:K21)</f>
        <v>5564</v>
      </c>
      <c r="L22" s="70"/>
      <c r="M22" s="71"/>
      <c r="N22" s="12"/>
    </row>
    <row r="23" spans="1:14" ht="53.25" customHeight="1" thickBot="1">
      <c r="A23" s="41" t="s">
        <v>984</v>
      </c>
      <c r="B23" s="42" t="s">
        <v>985</v>
      </c>
      <c r="C23" s="83">
        <v>24070</v>
      </c>
      <c r="D23" s="43">
        <v>26421</v>
      </c>
      <c r="E23" s="43">
        <v>26421</v>
      </c>
      <c r="F23" s="44">
        <v>13839</v>
      </c>
      <c r="G23" s="44">
        <v>11381</v>
      </c>
      <c r="H23" s="45">
        <v>1012</v>
      </c>
      <c r="I23" s="45">
        <f t="shared" si="0"/>
        <v>10369</v>
      </c>
      <c r="J23" s="45">
        <v>1011.6</v>
      </c>
      <c r="K23" s="44">
        <v>380</v>
      </c>
      <c r="L23" s="84" t="s">
        <v>986</v>
      </c>
      <c r="M23" s="85">
        <v>38065</v>
      </c>
      <c r="N23" s="12"/>
    </row>
    <row r="24" spans="1:14" ht="53.25" customHeight="1">
      <c r="A24" s="48" t="s">
        <v>987</v>
      </c>
      <c r="B24" s="28" t="s">
        <v>988</v>
      </c>
      <c r="C24" s="72">
        <v>12960</v>
      </c>
      <c r="D24" s="86">
        <v>26116</v>
      </c>
      <c r="E24" s="86">
        <v>29560</v>
      </c>
      <c r="F24" s="30">
        <v>21410</v>
      </c>
      <c r="G24" s="30">
        <v>18012</v>
      </c>
      <c r="H24" s="31">
        <v>5524.1</v>
      </c>
      <c r="I24" s="31">
        <f t="shared" si="0"/>
        <v>12487.9</v>
      </c>
      <c r="J24" s="31">
        <v>5524.1</v>
      </c>
      <c r="K24" s="87">
        <v>4634</v>
      </c>
      <c r="L24" s="88" t="s">
        <v>989</v>
      </c>
      <c r="M24" s="89">
        <v>38107</v>
      </c>
      <c r="N24" s="12"/>
    </row>
    <row r="25" spans="1:14" ht="53.25" customHeight="1">
      <c r="A25" s="59"/>
      <c r="B25" s="35" t="s">
        <v>990</v>
      </c>
      <c r="C25" s="60">
        <v>12352</v>
      </c>
      <c r="D25" s="74"/>
      <c r="E25" s="74"/>
      <c r="F25" s="37">
        <v>31481</v>
      </c>
      <c r="G25" s="37">
        <v>24092</v>
      </c>
      <c r="H25" s="38">
        <v>2304.7</v>
      </c>
      <c r="I25" s="38">
        <f t="shared" si="0"/>
        <v>21787.3</v>
      </c>
      <c r="J25" s="38">
        <v>2304.7</v>
      </c>
      <c r="K25" s="37">
        <v>1490</v>
      </c>
      <c r="L25" s="90"/>
      <c r="M25" s="91"/>
      <c r="N25" s="12"/>
    </row>
    <row r="26" spans="1:14" ht="53.25" customHeight="1" thickBot="1">
      <c r="A26" s="65" t="s">
        <v>974</v>
      </c>
      <c r="B26" s="66"/>
      <c r="C26" s="66"/>
      <c r="D26" s="67"/>
      <c r="E26" s="67"/>
      <c r="F26" s="68">
        <f>SUM(F24:F25)</f>
        <v>52891</v>
      </c>
      <c r="G26" s="68">
        <f>SUM(G24:G25)</f>
        <v>42104</v>
      </c>
      <c r="H26" s="69">
        <f>SUM(H24:H25)</f>
        <v>7828.8</v>
      </c>
      <c r="I26" s="69">
        <f t="shared" si="0"/>
        <v>34275.2</v>
      </c>
      <c r="J26" s="69">
        <f>SUM(J24:J25)</f>
        <v>7828.8</v>
      </c>
      <c r="K26" s="68">
        <f>SUM(K24:K25)</f>
        <v>6124</v>
      </c>
      <c r="L26" s="70"/>
      <c r="M26" s="71"/>
      <c r="N26" s="12"/>
    </row>
    <row r="27" spans="1:14" ht="53.25" customHeight="1">
      <c r="A27" s="34" t="s">
        <v>991</v>
      </c>
      <c r="B27" s="35" t="s">
        <v>992</v>
      </c>
      <c r="C27" s="72">
        <v>35521</v>
      </c>
      <c r="D27" s="92" t="s">
        <v>993</v>
      </c>
      <c r="E27" s="93">
        <v>35521</v>
      </c>
      <c r="F27" s="37">
        <v>7418</v>
      </c>
      <c r="G27" s="37">
        <v>6117</v>
      </c>
      <c r="H27" s="38"/>
      <c r="I27" s="38"/>
      <c r="J27" s="38"/>
      <c r="K27" s="37"/>
      <c r="L27" s="32" t="s">
        <v>994</v>
      </c>
      <c r="M27" s="33">
        <v>38065</v>
      </c>
      <c r="N27" s="12"/>
    </row>
    <row r="28" spans="1:14" ht="53.25" customHeight="1">
      <c r="A28" s="94" t="s">
        <v>995</v>
      </c>
      <c r="B28" s="95" t="s">
        <v>996</v>
      </c>
      <c r="C28" s="96">
        <v>14440</v>
      </c>
      <c r="D28" s="97">
        <v>26116</v>
      </c>
      <c r="E28" s="97">
        <v>29557</v>
      </c>
      <c r="F28" s="98">
        <v>3092</v>
      </c>
      <c r="G28" s="98">
        <v>1124</v>
      </c>
      <c r="H28" s="99"/>
      <c r="I28" s="99"/>
      <c r="J28" s="99"/>
      <c r="K28" s="98">
        <v>182</v>
      </c>
      <c r="L28" s="100" t="s">
        <v>997</v>
      </c>
      <c r="M28" s="101">
        <v>38758</v>
      </c>
      <c r="N28" s="12"/>
    </row>
    <row r="29" spans="1:14" ht="53.25" customHeight="1">
      <c r="A29" s="94" t="s">
        <v>998</v>
      </c>
      <c r="B29" s="95" t="s">
        <v>999</v>
      </c>
      <c r="C29" s="102">
        <v>26116</v>
      </c>
      <c r="D29" s="103"/>
      <c r="E29" s="103"/>
      <c r="F29" s="98">
        <v>2303</v>
      </c>
      <c r="G29" s="98">
        <v>361</v>
      </c>
      <c r="H29" s="99"/>
      <c r="I29" s="99"/>
      <c r="J29" s="99">
        <v>162</v>
      </c>
      <c r="K29" s="98">
        <v>116</v>
      </c>
      <c r="L29" s="100" t="s">
        <v>1000</v>
      </c>
      <c r="M29" s="101">
        <v>38758</v>
      </c>
      <c r="N29" s="12"/>
    </row>
    <row r="30" spans="1:14" ht="53.25" customHeight="1" thickBot="1">
      <c r="A30" s="104" t="s">
        <v>1001</v>
      </c>
      <c r="B30" s="105" t="s">
        <v>1002</v>
      </c>
      <c r="C30" s="106">
        <v>9390</v>
      </c>
      <c r="D30" s="107">
        <v>25750</v>
      </c>
      <c r="E30" s="108">
        <v>39374</v>
      </c>
      <c r="F30" s="98">
        <v>138878</v>
      </c>
      <c r="G30" s="109">
        <v>23104</v>
      </c>
      <c r="H30" s="110">
        <v>10302.9</v>
      </c>
      <c r="I30" s="110">
        <f aca="true" t="shared" si="1" ref="I30:I35">G30-H30</f>
        <v>12801.1</v>
      </c>
      <c r="J30" s="110">
        <v>10327.5</v>
      </c>
      <c r="K30" s="110">
        <v>10218</v>
      </c>
      <c r="L30" s="111" t="s">
        <v>1003</v>
      </c>
      <c r="M30" s="112">
        <v>38807</v>
      </c>
      <c r="N30" s="12"/>
    </row>
    <row r="31" spans="1:14" ht="53.25" customHeight="1">
      <c r="A31" s="48" t="s">
        <v>1004</v>
      </c>
      <c r="B31" s="28" t="s">
        <v>1005</v>
      </c>
      <c r="C31" s="72">
        <v>13528</v>
      </c>
      <c r="D31" s="78">
        <v>26116</v>
      </c>
      <c r="E31" s="78">
        <v>28045</v>
      </c>
      <c r="F31" s="30">
        <v>14074</v>
      </c>
      <c r="G31" s="30">
        <v>9052</v>
      </c>
      <c r="H31" s="51">
        <v>1850.5</v>
      </c>
      <c r="I31" s="31">
        <f t="shared" si="1"/>
        <v>7201.5</v>
      </c>
      <c r="J31" s="51">
        <v>1851.2</v>
      </c>
      <c r="K31" s="30">
        <v>1512</v>
      </c>
      <c r="L31" s="52" t="s">
        <v>1006</v>
      </c>
      <c r="M31" s="53">
        <v>37974</v>
      </c>
      <c r="N31" s="12"/>
    </row>
    <row r="32" spans="1:14" ht="53.25" customHeight="1">
      <c r="A32" s="80"/>
      <c r="B32" s="35" t="s">
        <v>1007</v>
      </c>
      <c r="C32" s="55">
        <v>12685</v>
      </c>
      <c r="D32" s="81"/>
      <c r="E32" s="81"/>
      <c r="F32" s="98">
        <v>4601</v>
      </c>
      <c r="G32" s="98">
        <v>4601</v>
      </c>
      <c r="H32" s="99">
        <v>1718.2</v>
      </c>
      <c r="I32" s="99">
        <f t="shared" si="1"/>
        <v>2882.8</v>
      </c>
      <c r="J32" s="99">
        <v>1753</v>
      </c>
      <c r="K32" s="98">
        <v>1594</v>
      </c>
      <c r="L32" s="57"/>
      <c r="M32" s="58"/>
      <c r="N32" s="12"/>
    </row>
    <row r="33" spans="1:14" ht="53.25" customHeight="1">
      <c r="A33" s="80"/>
      <c r="B33" s="35" t="s">
        <v>1008</v>
      </c>
      <c r="C33" s="55">
        <v>26116</v>
      </c>
      <c r="D33" s="81"/>
      <c r="E33" s="81"/>
      <c r="F33" s="37">
        <v>5329</v>
      </c>
      <c r="G33" s="37">
        <v>2170</v>
      </c>
      <c r="H33" s="38">
        <v>187.9</v>
      </c>
      <c r="I33" s="38">
        <f t="shared" si="1"/>
        <v>1982.1</v>
      </c>
      <c r="J33" s="38">
        <v>187.8</v>
      </c>
      <c r="K33" s="37"/>
      <c r="L33" s="57"/>
      <c r="M33" s="58"/>
      <c r="N33" s="12"/>
    </row>
    <row r="34" spans="1:14" ht="53.25" customHeight="1">
      <c r="A34" s="59"/>
      <c r="B34" s="35" t="s">
        <v>1009</v>
      </c>
      <c r="C34" s="60">
        <v>26116</v>
      </c>
      <c r="D34" s="82"/>
      <c r="E34" s="82"/>
      <c r="F34" s="37">
        <v>2454</v>
      </c>
      <c r="G34" s="37">
        <v>2454</v>
      </c>
      <c r="H34" s="38">
        <v>359.1</v>
      </c>
      <c r="I34" s="38">
        <f t="shared" si="1"/>
        <v>2094.9</v>
      </c>
      <c r="J34" s="38">
        <v>359.1</v>
      </c>
      <c r="K34" s="37"/>
      <c r="L34" s="63"/>
      <c r="M34" s="64"/>
      <c r="N34" s="12"/>
    </row>
    <row r="35" spans="1:14" ht="53.25" customHeight="1" thickBot="1">
      <c r="A35" s="65" t="s">
        <v>974</v>
      </c>
      <c r="B35" s="66"/>
      <c r="C35" s="66"/>
      <c r="D35" s="67"/>
      <c r="E35" s="67"/>
      <c r="F35" s="68">
        <f>SUM(F31:F34)</f>
        <v>26458</v>
      </c>
      <c r="G35" s="68">
        <f>SUM(G31:G34)</f>
        <v>18277</v>
      </c>
      <c r="H35" s="69">
        <f>SUM(H31:H34)</f>
        <v>4115.7</v>
      </c>
      <c r="I35" s="69">
        <f t="shared" si="1"/>
        <v>14161.3</v>
      </c>
      <c r="J35" s="69">
        <f>SUM(J31:J34)</f>
        <v>4151.1</v>
      </c>
      <c r="K35" s="68">
        <f>SUM(K31:K34)</f>
        <v>3106</v>
      </c>
      <c r="L35" s="70"/>
      <c r="M35" s="71"/>
      <c r="N35" s="12"/>
    </row>
    <row r="36" spans="1:14" ht="53.25" customHeight="1" thickBot="1">
      <c r="A36" s="113" t="s">
        <v>1010</v>
      </c>
      <c r="B36" s="114" t="s">
        <v>1043</v>
      </c>
      <c r="C36" s="115">
        <v>13300</v>
      </c>
      <c r="D36" s="116">
        <v>26116</v>
      </c>
      <c r="E36" s="116">
        <v>26116</v>
      </c>
      <c r="F36" s="37">
        <v>19540</v>
      </c>
      <c r="G36" s="37">
        <v>5762</v>
      </c>
      <c r="H36" s="117"/>
      <c r="I36" s="117"/>
      <c r="J36" s="38">
        <v>1532.4</v>
      </c>
      <c r="K36" s="37">
        <v>1186</v>
      </c>
      <c r="L36" s="84" t="s">
        <v>1011</v>
      </c>
      <c r="M36" s="85">
        <v>38653</v>
      </c>
      <c r="N36" s="12"/>
    </row>
    <row r="37" spans="1:14" ht="53.25" customHeight="1">
      <c r="A37" s="48" t="s">
        <v>1012</v>
      </c>
      <c r="B37" s="28" t="s">
        <v>1013</v>
      </c>
      <c r="C37" s="72">
        <v>23439</v>
      </c>
      <c r="D37" s="86">
        <v>26116</v>
      </c>
      <c r="E37" s="86">
        <v>29557</v>
      </c>
      <c r="F37" s="30">
        <v>2084</v>
      </c>
      <c r="G37" s="30">
        <v>2084</v>
      </c>
      <c r="H37" s="31"/>
      <c r="I37" s="31"/>
      <c r="J37" s="31">
        <v>568</v>
      </c>
      <c r="K37" s="30">
        <v>166</v>
      </c>
      <c r="L37" s="52" t="s">
        <v>1014</v>
      </c>
      <c r="M37" s="53">
        <v>38065</v>
      </c>
      <c r="N37" s="12"/>
    </row>
    <row r="38" spans="1:14" ht="53.25" customHeight="1">
      <c r="A38" s="59"/>
      <c r="B38" s="114" t="s">
        <v>1015</v>
      </c>
      <c r="C38" s="118">
        <v>23439</v>
      </c>
      <c r="D38" s="74"/>
      <c r="E38" s="74"/>
      <c r="F38" s="37">
        <v>5336</v>
      </c>
      <c r="G38" s="37">
        <v>2171</v>
      </c>
      <c r="H38" s="38"/>
      <c r="I38" s="38"/>
      <c r="J38" s="38">
        <v>328</v>
      </c>
      <c r="K38" s="37">
        <v>202</v>
      </c>
      <c r="L38" s="63"/>
      <c r="M38" s="64"/>
      <c r="N38" s="12"/>
    </row>
    <row r="39" spans="1:14" ht="53.25" customHeight="1" thickBot="1">
      <c r="A39" s="65" t="s">
        <v>974</v>
      </c>
      <c r="B39" s="66"/>
      <c r="C39" s="66"/>
      <c r="D39" s="67"/>
      <c r="E39" s="67"/>
      <c r="F39" s="68">
        <f>SUM(F37:F38)</f>
        <v>7420</v>
      </c>
      <c r="G39" s="68">
        <f>SUM(G37:G38)</f>
        <v>4255</v>
      </c>
      <c r="H39" s="69"/>
      <c r="I39" s="69"/>
      <c r="J39" s="69">
        <f>SUM(J37:J38)</f>
        <v>896</v>
      </c>
      <c r="K39" s="68">
        <f>SUM(K37:K38)</f>
        <v>368</v>
      </c>
      <c r="L39" s="70"/>
      <c r="M39" s="71"/>
      <c r="N39" s="12"/>
    </row>
    <row r="40" spans="1:14" ht="53.25" customHeight="1" thickBot="1">
      <c r="A40" s="75" t="s">
        <v>1016</v>
      </c>
      <c r="B40" s="76" t="s">
        <v>1015</v>
      </c>
      <c r="C40" s="119" t="s">
        <v>1017</v>
      </c>
      <c r="D40" s="120"/>
      <c r="E40" s="121"/>
      <c r="F40" s="44">
        <f>F38+F41</f>
        <v>11150</v>
      </c>
      <c r="G40" s="44">
        <f>G38+G41</f>
        <v>7985</v>
      </c>
      <c r="H40" s="44"/>
      <c r="I40" s="44"/>
      <c r="J40" s="45">
        <f>J38+J41</f>
        <v>905.5</v>
      </c>
      <c r="K40" s="44">
        <f>K38+K41</f>
        <v>202</v>
      </c>
      <c r="L40" s="122"/>
      <c r="M40" s="123"/>
      <c r="N40" s="12"/>
    </row>
    <row r="41" spans="1:14" ht="53.25" customHeight="1">
      <c r="A41" s="48" t="s">
        <v>1018</v>
      </c>
      <c r="B41" s="124" t="s">
        <v>1015</v>
      </c>
      <c r="C41" s="125">
        <v>13843</v>
      </c>
      <c r="D41" s="126">
        <v>26116</v>
      </c>
      <c r="E41" s="126">
        <v>31163</v>
      </c>
      <c r="F41" s="30">
        <v>5814</v>
      </c>
      <c r="G41" s="30">
        <v>5814</v>
      </c>
      <c r="H41" s="31"/>
      <c r="I41" s="31"/>
      <c r="J41" s="31">
        <v>577.5</v>
      </c>
      <c r="K41" s="30"/>
      <c r="L41" s="52" t="s">
        <v>1019</v>
      </c>
      <c r="M41" s="53">
        <v>38065</v>
      </c>
      <c r="N41" s="12"/>
    </row>
    <row r="42" spans="1:14" ht="53.25" customHeight="1">
      <c r="A42" s="127"/>
      <c r="B42" s="35" t="s">
        <v>1020</v>
      </c>
      <c r="C42" s="60">
        <v>26116</v>
      </c>
      <c r="D42" s="128">
        <v>26116</v>
      </c>
      <c r="E42" s="128">
        <v>31163</v>
      </c>
      <c r="F42" s="37">
        <v>6585</v>
      </c>
      <c r="G42" s="37">
        <v>3853</v>
      </c>
      <c r="H42" s="37"/>
      <c r="I42" s="37"/>
      <c r="J42" s="38">
        <v>289.5</v>
      </c>
      <c r="K42" s="37"/>
      <c r="L42" s="63"/>
      <c r="M42" s="64"/>
      <c r="N42" s="12"/>
    </row>
    <row r="43" spans="1:14" ht="53.25" customHeight="1" thickBot="1">
      <c r="A43" s="65" t="s">
        <v>974</v>
      </c>
      <c r="B43" s="66"/>
      <c r="C43" s="66"/>
      <c r="D43" s="67"/>
      <c r="E43" s="67"/>
      <c r="F43" s="68">
        <f>F41+F42</f>
        <v>12399</v>
      </c>
      <c r="G43" s="68">
        <f>G41+G42</f>
        <v>9667</v>
      </c>
      <c r="H43" s="68"/>
      <c r="I43" s="68"/>
      <c r="J43" s="129">
        <f>J41+J42</f>
        <v>867</v>
      </c>
      <c r="K43" s="68"/>
      <c r="L43" s="70"/>
      <c r="M43" s="71"/>
      <c r="N43" s="12"/>
    </row>
    <row r="44" spans="1:14" ht="53.25" customHeight="1">
      <c r="A44" s="130" t="s">
        <v>1044</v>
      </c>
      <c r="B44" s="28" t="s">
        <v>1045</v>
      </c>
      <c r="C44" s="72">
        <v>13528</v>
      </c>
      <c r="D44" s="78">
        <v>26326</v>
      </c>
      <c r="E44" s="78">
        <v>39220</v>
      </c>
      <c r="F44" s="30">
        <v>26563</v>
      </c>
      <c r="G44" s="30">
        <v>21164</v>
      </c>
      <c r="H44" s="31"/>
      <c r="I44" s="31"/>
      <c r="J44" s="31">
        <v>2452.5</v>
      </c>
      <c r="K44" s="30">
        <v>582</v>
      </c>
      <c r="L44" s="52" t="s">
        <v>1021</v>
      </c>
      <c r="M44" s="53">
        <v>39220</v>
      </c>
      <c r="N44" s="12"/>
    </row>
    <row r="45" spans="1:14" ht="53.25" customHeight="1">
      <c r="A45" s="131"/>
      <c r="B45" s="42" t="s">
        <v>1022</v>
      </c>
      <c r="C45" s="83">
        <v>20694</v>
      </c>
      <c r="D45" s="81"/>
      <c r="E45" s="81"/>
      <c r="F45" s="44">
        <v>9424</v>
      </c>
      <c r="G45" s="44">
        <v>6193</v>
      </c>
      <c r="H45" s="45"/>
      <c r="I45" s="45"/>
      <c r="J45" s="45">
        <v>934.9</v>
      </c>
      <c r="K45" s="44">
        <v>203</v>
      </c>
      <c r="L45" s="63"/>
      <c r="M45" s="64"/>
      <c r="N45" s="12"/>
    </row>
    <row r="46" spans="1:14" ht="53.25" customHeight="1" thickBot="1">
      <c r="A46" s="132" t="s">
        <v>974</v>
      </c>
      <c r="B46" s="133"/>
      <c r="C46" s="133"/>
      <c r="D46" s="134"/>
      <c r="E46" s="134"/>
      <c r="F46" s="135">
        <f>F44+F45</f>
        <v>35987</v>
      </c>
      <c r="G46" s="135">
        <f>G44+G45</f>
        <v>27357</v>
      </c>
      <c r="H46" s="135"/>
      <c r="I46" s="135"/>
      <c r="J46" s="136">
        <f>J44+J45</f>
        <v>3387.4</v>
      </c>
      <c r="K46" s="135">
        <f>K44+K45</f>
        <v>785</v>
      </c>
      <c r="L46" s="70"/>
      <c r="M46" s="71"/>
      <c r="N46" s="12"/>
    </row>
    <row r="47" spans="1:14" ht="53.25" customHeight="1">
      <c r="A47" s="48" t="s">
        <v>1023</v>
      </c>
      <c r="B47" s="28" t="s">
        <v>1024</v>
      </c>
      <c r="C47" s="72">
        <v>12773</v>
      </c>
      <c r="D47" s="78">
        <v>26116</v>
      </c>
      <c r="E47" s="78">
        <v>34341</v>
      </c>
      <c r="F47" s="30">
        <v>10856</v>
      </c>
      <c r="G47" s="30">
        <v>10856</v>
      </c>
      <c r="H47" s="31"/>
      <c r="I47" s="31"/>
      <c r="J47" s="137">
        <v>1492.1</v>
      </c>
      <c r="K47" s="138">
        <v>340</v>
      </c>
      <c r="L47" s="139" t="s">
        <v>1025</v>
      </c>
      <c r="M47" s="140">
        <v>39136</v>
      </c>
      <c r="N47" s="12"/>
    </row>
    <row r="48" spans="1:14" ht="53.25" customHeight="1">
      <c r="A48" s="59"/>
      <c r="B48" s="35" t="s">
        <v>1026</v>
      </c>
      <c r="C48" s="60">
        <v>12837</v>
      </c>
      <c r="D48" s="82"/>
      <c r="E48" s="82"/>
      <c r="F48" s="37">
        <v>13384</v>
      </c>
      <c r="G48" s="37">
        <v>3198</v>
      </c>
      <c r="H48" s="38"/>
      <c r="I48" s="38"/>
      <c r="J48" s="38">
        <v>317.6</v>
      </c>
      <c r="K48" s="37"/>
      <c r="L48" s="141"/>
      <c r="M48" s="142"/>
      <c r="N48" s="12"/>
    </row>
    <row r="49" spans="1:14" ht="53.25" customHeight="1" thickBot="1">
      <c r="A49" s="65" t="s">
        <v>974</v>
      </c>
      <c r="B49" s="66"/>
      <c r="C49" s="66"/>
      <c r="D49" s="67"/>
      <c r="E49" s="67"/>
      <c r="F49" s="68">
        <f>SUM(F47:F48)</f>
        <v>24240</v>
      </c>
      <c r="G49" s="68">
        <f>SUM(G47:G48)</f>
        <v>14054</v>
      </c>
      <c r="H49" s="69"/>
      <c r="I49" s="69"/>
      <c r="J49" s="69">
        <f>SUM(J47:J48)</f>
        <v>1809.6999999999998</v>
      </c>
      <c r="K49" s="68">
        <f>SUM(K47:K48)</f>
        <v>340</v>
      </c>
      <c r="L49" s="70"/>
      <c r="M49" s="71"/>
      <c r="N49" s="12"/>
    </row>
    <row r="50" spans="1:14" ht="53.25" customHeight="1" thickBot="1">
      <c r="A50" s="143" t="s">
        <v>1027</v>
      </c>
      <c r="B50" s="76" t="s">
        <v>1046</v>
      </c>
      <c r="C50" s="115">
        <v>12562</v>
      </c>
      <c r="D50" s="144">
        <v>26207</v>
      </c>
      <c r="E50" s="144">
        <v>28958</v>
      </c>
      <c r="F50" s="37">
        <v>16408</v>
      </c>
      <c r="G50" s="37">
        <v>16296</v>
      </c>
      <c r="H50" s="145">
        <v>2760.4</v>
      </c>
      <c r="I50" s="145">
        <f>G50-H50</f>
        <v>13535.6</v>
      </c>
      <c r="J50" s="38">
        <v>2760.4</v>
      </c>
      <c r="K50" s="37">
        <v>1215</v>
      </c>
      <c r="L50" s="84" t="s">
        <v>1028</v>
      </c>
      <c r="M50" s="85">
        <v>39346</v>
      </c>
      <c r="N50" s="12"/>
    </row>
    <row r="51" spans="1:14" ht="53.25" customHeight="1" thickBot="1">
      <c r="A51" s="113" t="s">
        <v>1029</v>
      </c>
      <c r="B51" s="146" t="s">
        <v>1030</v>
      </c>
      <c r="C51" s="49">
        <v>8583</v>
      </c>
      <c r="D51" s="147">
        <v>26109</v>
      </c>
      <c r="E51" s="147">
        <v>39173</v>
      </c>
      <c r="F51" s="148">
        <v>151117</v>
      </c>
      <c r="G51" s="148">
        <v>46768</v>
      </c>
      <c r="H51" s="149">
        <v>9788.7</v>
      </c>
      <c r="I51" s="150">
        <f>G51-H51</f>
        <v>36979.3</v>
      </c>
      <c r="J51" s="151">
        <v>9849.3</v>
      </c>
      <c r="K51" s="148">
        <v>8421</v>
      </c>
      <c r="L51" s="152" t="s">
        <v>1031</v>
      </c>
      <c r="M51" s="153">
        <v>39173</v>
      </c>
      <c r="N51" s="12"/>
    </row>
    <row r="52" spans="1:14" ht="53.25" customHeight="1">
      <c r="A52" s="48" t="s">
        <v>1032</v>
      </c>
      <c r="B52" s="28" t="s">
        <v>1033</v>
      </c>
      <c r="C52" s="72">
        <v>13646</v>
      </c>
      <c r="D52" s="86">
        <v>26116</v>
      </c>
      <c r="E52" s="86">
        <v>28045</v>
      </c>
      <c r="F52" s="30">
        <v>5508</v>
      </c>
      <c r="G52" s="30">
        <v>5508</v>
      </c>
      <c r="H52" s="51">
        <v>711.3</v>
      </c>
      <c r="I52" s="31">
        <f>G52-H52</f>
        <v>4796.7</v>
      </c>
      <c r="J52" s="51">
        <v>711.1</v>
      </c>
      <c r="K52" s="30">
        <v>445</v>
      </c>
      <c r="L52" s="52" t="s">
        <v>1034</v>
      </c>
      <c r="M52" s="53">
        <v>37974</v>
      </c>
      <c r="N52" s="12"/>
    </row>
    <row r="53" spans="1:14" ht="53.25" customHeight="1">
      <c r="A53" s="59"/>
      <c r="B53" s="35" t="s">
        <v>1035</v>
      </c>
      <c r="C53" s="60">
        <v>12666</v>
      </c>
      <c r="D53" s="74"/>
      <c r="E53" s="74"/>
      <c r="F53" s="37">
        <v>1347</v>
      </c>
      <c r="G53" s="37">
        <v>1347</v>
      </c>
      <c r="H53" s="56">
        <v>441</v>
      </c>
      <c r="I53" s="38">
        <f>G53-H53</f>
        <v>906</v>
      </c>
      <c r="J53" s="56">
        <v>440.7</v>
      </c>
      <c r="K53" s="37">
        <v>328</v>
      </c>
      <c r="L53" s="63"/>
      <c r="M53" s="64"/>
      <c r="N53" s="12"/>
    </row>
    <row r="54" spans="1:14" ht="53.25" customHeight="1" thickBot="1">
      <c r="A54" s="65" t="s">
        <v>974</v>
      </c>
      <c r="B54" s="66"/>
      <c r="C54" s="66"/>
      <c r="D54" s="67"/>
      <c r="E54" s="67"/>
      <c r="F54" s="68">
        <f>SUM(F52:F53)</f>
        <v>6855</v>
      </c>
      <c r="G54" s="68">
        <f>SUM(G52:G53)</f>
        <v>6855</v>
      </c>
      <c r="H54" s="69">
        <f>SUM(H52:H53)</f>
        <v>1152.3</v>
      </c>
      <c r="I54" s="69">
        <f>G54-H54</f>
        <v>5702.7</v>
      </c>
      <c r="J54" s="69">
        <f>SUM(J52:J53)</f>
        <v>1151.8</v>
      </c>
      <c r="K54" s="68">
        <f>SUM(K52:K53)</f>
        <v>773</v>
      </c>
      <c r="L54" s="70"/>
      <c r="M54" s="71"/>
      <c r="N54" s="12"/>
    </row>
    <row r="55" spans="1:14" ht="53.25" customHeight="1" thickBot="1">
      <c r="A55" s="154"/>
      <c r="B55" s="146" t="s">
        <v>1036</v>
      </c>
      <c r="C55" s="146"/>
      <c r="D55" s="155"/>
      <c r="E55" s="155"/>
      <c r="F55" s="148">
        <f aca="true" t="shared" si="2" ref="F55:K55">F5+F6+F7+F8+F9+F10+F14+F17+F22+F23+F26+F27+F28+F29+F30+F35+F36+F39+F43+F46+F49+F50+F51+F54</f>
        <v>690720</v>
      </c>
      <c r="G55" s="148">
        <f t="shared" si="2"/>
        <v>340398</v>
      </c>
      <c r="H55" s="148">
        <f t="shared" si="2"/>
        <v>45625.600000000006</v>
      </c>
      <c r="I55" s="148">
        <f t="shared" si="2"/>
        <v>187022.40000000002</v>
      </c>
      <c r="J55" s="148">
        <f t="shared" si="2"/>
        <v>56689.5</v>
      </c>
      <c r="K55" s="148">
        <f t="shared" si="2"/>
        <v>41566</v>
      </c>
      <c r="L55" s="156"/>
      <c r="M55" s="157"/>
      <c r="N55" s="12"/>
    </row>
    <row r="56" spans="1:14" ht="53.25" customHeight="1">
      <c r="A56" s="158" t="s">
        <v>1037</v>
      </c>
      <c r="B56" s="159"/>
      <c r="C56" s="159"/>
      <c r="D56" s="160"/>
      <c r="E56" s="160"/>
      <c r="F56" s="161"/>
      <c r="G56" s="161"/>
      <c r="H56" s="161"/>
      <c r="I56" s="161"/>
      <c r="J56" s="161"/>
      <c r="K56" s="161"/>
      <c r="L56" s="161"/>
      <c r="M56" s="161"/>
      <c r="N56" s="12"/>
    </row>
    <row r="57" spans="1:10" ht="53.25" customHeight="1">
      <c r="A57" s="158" t="s">
        <v>1038</v>
      </c>
      <c r="B57" s="162"/>
      <c r="C57" s="162"/>
      <c r="E57" s="163"/>
      <c r="J57" s="4"/>
    </row>
    <row r="58" spans="1:4" ht="53.25" customHeight="1">
      <c r="A58" s="158" t="s">
        <v>1047</v>
      </c>
      <c r="B58" s="162"/>
      <c r="C58" s="162"/>
      <c r="D58" s="164"/>
    </row>
    <row r="59" spans="1:3" ht="53.25" customHeight="1">
      <c r="A59" s="158" t="s">
        <v>1039</v>
      </c>
      <c r="B59" s="162"/>
      <c r="C59" s="162"/>
    </row>
    <row r="60" spans="1:13" ht="53.25" customHeight="1">
      <c r="A60" s="158" t="s">
        <v>1040</v>
      </c>
      <c r="B60" s="165"/>
      <c r="C60" s="165"/>
      <c r="K60" s="166"/>
      <c r="L60" s="166"/>
      <c r="M60" s="166"/>
    </row>
    <row r="61" ht="53.25" customHeight="1"/>
    <row r="62" ht="53.25" customHeight="1"/>
    <row r="63" ht="53.25" customHeight="1"/>
    <row r="64" ht="53.25" customHeight="1"/>
    <row r="65" ht="53.25" customHeight="1"/>
    <row r="66" ht="53.25" customHeight="1"/>
    <row r="67" ht="53.25" customHeight="1"/>
    <row r="68" ht="53.25" customHeight="1"/>
    <row r="69" ht="53.25" customHeight="1"/>
    <row r="70" ht="53.25" customHeight="1"/>
    <row r="71" ht="53.25" customHeight="1"/>
    <row r="72" ht="53.25" customHeight="1"/>
    <row r="73" ht="53.25" customHeight="1"/>
    <row r="74" ht="53.25" customHeight="1"/>
  </sheetData>
  <mergeCells count="61">
    <mergeCell ref="A3:A4"/>
    <mergeCell ref="A11:A13"/>
    <mergeCell ref="G3:G4"/>
    <mergeCell ref="F3:F4"/>
    <mergeCell ref="E3:E4"/>
    <mergeCell ref="D3:D4"/>
    <mergeCell ref="J3:J4"/>
    <mergeCell ref="I3:I4"/>
    <mergeCell ref="H3:H4"/>
    <mergeCell ref="B3:B4"/>
    <mergeCell ref="A15:A16"/>
    <mergeCell ref="A18:A21"/>
    <mergeCell ref="A24:A25"/>
    <mergeCell ref="D15:D16"/>
    <mergeCell ref="D24:D25"/>
    <mergeCell ref="D18:D21"/>
    <mergeCell ref="A41:A42"/>
    <mergeCell ref="A52:A53"/>
    <mergeCell ref="D52:D53"/>
    <mergeCell ref="E52:E53"/>
    <mergeCell ref="D44:D45"/>
    <mergeCell ref="A44:A45"/>
    <mergeCell ref="A47:A48"/>
    <mergeCell ref="D47:D48"/>
    <mergeCell ref="E47:E48"/>
    <mergeCell ref="E44:E45"/>
    <mergeCell ref="A31:A34"/>
    <mergeCell ref="A37:A38"/>
    <mergeCell ref="D31:D34"/>
    <mergeCell ref="E31:E34"/>
    <mergeCell ref="D37:D38"/>
    <mergeCell ref="E37:E38"/>
    <mergeCell ref="L3:M3"/>
    <mergeCell ref="L18:L21"/>
    <mergeCell ref="M18:M21"/>
    <mergeCell ref="M24:M25"/>
    <mergeCell ref="L24:L25"/>
    <mergeCell ref="L11:L13"/>
    <mergeCell ref="M11:M13"/>
    <mergeCell ref="L15:L16"/>
    <mergeCell ref="M15:M16"/>
    <mergeCell ref="L52:L53"/>
    <mergeCell ref="M52:M53"/>
    <mergeCell ref="M37:M38"/>
    <mergeCell ref="L37:L38"/>
    <mergeCell ref="M41:M42"/>
    <mergeCell ref="L41:L42"/>
    <mergeCell ref="M44:M45"/>
    <mergeCell ref="L44:L45"/>
    <mergeCell ref="M47:M48"/>
    <mergeCell ref="L47:L48"/>
    <mergeCell ref="M31:M34"/>
    <mergeCell ref="L31:L34"/>
    <mergeCell ref="C3:C4"/>
    <mergeCell ref="C40:E40"/>
    <mergeCell ref="D28:D29"/>
    <mergeCell ref="E28:E29"/>
    <mergeCell ref="E15:E16"/>
    <mergeCell ref="E24:E25"/>
    <mergeCell ref="E18:E21"/>
    <mergeCell ref="K3:K4"/>
  </mergeCells>
  <printOptions/>
  <pageMargins left="0.7874015748031497" right="0.7874015748031497" top="0.7480314960629921" bottom="0.5905511811023623" header="0.5118110236220472" footer="0.5118110236220472"/>
  <pageSetup fitToHeight="2" horizontalDpi="1200" verticalDpi="1200" orientation="portrait" paperSize="9" scale="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57"/>
  <sheetViews>
    <sheetView showZeros="0" view="pageBreakPreview" zoomScale="45" zoomScaleNormal="50" zoomScaleSheetLayoutView="4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625" defaultRowHeight="54" customHeight="1"/>
  <cols>
    <col min="1" max="2" width="32.50390625" style="168" customWidth="1"/>
    <col min="3" max="5" width="32.50390625" style="169" customWidth="1"/>
    <col min="6" max="6" width="32.50390625" style="170" customWidth="1"/>
    <col min="7" max="7" width="32.50390625" style="169" customWidth="1"/>
    <col min="8" max="8" width="32.50390625" style="170" customWidth="1"/>
    <col min="9" max="9" width="1.75390625" style="170" customWidth="1"/>
    <col min="10" max="16384" width="10.625" style="170" customWidth="1"/>
  </cols>
  <sheetData>
    <row r="1" ht="54" customHeight="1">
      <c r="A1" s="167" t="s">
        <v>1048</v>
      </c>
    </row>
    <row r="2" spans="1:9" ht="54" customHeight="1" thickBot="1">
      <c r="A2" s="171"/>
      <c r="B2" s="171"/>
      <c r="C2" s="172"/>
      <c r="D2" s="173"/>
      <c r="E2" s="172"/>
      <c r="F2" s="174" t="s">
        <v>1049</v>
      </c>
      <c r="G2" s="175" t="s">
        <v>1060</v>
      </c>
      <c r="H2" s="174"/>
      <c r="I2" s="176"/>
    </row>
    <row r="3" spans="1:9" ht="54" customHeight="1">
      <c r="A3" s="177" t="s">
        <v>1050</v>
      </c>
      <c r="B3" s="178" t="s">
        <v>938</v>
      </c>
      <c r="C3" s="179" t="s">
        <v>942</v>
      </c>
      <c r="D3" s="179" t="s">
        <v>1051</v>
      </c>
      <c r="E3" s="179" t="s">
        <v>1052</v>
      </c>
      <c r="F3" s="178" t="s">
        <v>1053</v>
      </c>
      <c r="G3" s="179" t="s">
        <v>946</v>
      </c>
      <c r="H3" s="180" t="s">
        <v>947</v>
      </c>
      <c r="I3" s="181"/>
    </row>
    <row r="4" spans="1:9" ht="54" customHeight="1" thickBot="1">
      <c r="A4" s="182"/>
      <c r="B4" s="183"/>
      <c r="C4" s="183"/>
      <c r="D4" s="183"/>
      <c r="E4" s="183"/>
      <c r="F4" s="183"/>
      <c r="G4" s="183"/>
      <c r="H4" s="184"/>
      <c r="I4" s="181"/>
    </row>
    <row r="5" spans="1:9" ht="54" customHeight="1">
      <c r="A5" s="185" t="s">
        <v>951</v>
      </c>
      <c r="B5" s="186" t="s">
        <v>952</v>
      </c>
      <c r="C5" s="187">
        <v>9875</v>
      </c>
      <c r="D5" s="187">
        <v>9796</v>
      </c>
      <c r="E5" s="188"/>
      <c r="F5" s="187"/>
      <c r="G5" s="187"/>
      <c r="H5" s="189"/>
      <c r="I5" s="181"/>
    </row>
    <row r="6" spans="1:9" ht="54" customHeight="1">
      <c r="A6" s="190" t="s">
        <v>954</v>
      </c>
      <c r="B6" s="191" t="s">
        <v>955</v>
      </c>
      <c r="C6" s="192">
        <v>25802</v>
      </c>
      <c r="D6" s="192">
        <v>22572</v>
      </c>
      <c r="E6" s="193"/>
      <c r="F6" s="192"/>
      <c r="G6" s="192">
        <v>13325</v>
      </c>
      <c r="H6" s="194">
        <v>7452</v>
      </c>
      <c r="I6" s="181"/>
    </row>
    <row r="7" spans="1:9" ht="54" customHeight="1">
      <c r="A7" s="190" t="s">
        <v>957</v>
      </c>
      <c r="B7" s="191" t="s">
        <v>958</v>
      </c>
      <c r="C7" s="192">
        <v>8298</v>
      </c>
      <c r="D7" s="192">
        <v>6998</v>
      </c>
      <c r="E7" s="193"/>
      <c r="F7" s="192"/>
      <c r="G7" s="192">
        <v>2839</v>
      </c>
      <c r="H7" s="194"/>
      <c r="I7" s="181"/>
    </row>
    <row r="8" spans="1:9" ht="54" customHeight="1">
      <c r="A8" s="190" t="s">
        <v>960</v>
      </c>
      <c r="B8" s="191" t="s">
        <v>961</v>
      </c>
      <c r="C8" s="192">
        <v>14545</v>
      </c>
      <c r="D8" s="192">
        <v>14516</v>
      </c>
      <c r="E8" s="193"/>
      <c r="F8" s="192"/>
      <c r="G8" s="192"/>
      <c r="H8" s="194">
        <v>5300</v>
      </c>
      <c r="I8" s="181"/>
    </row>
    <row r="9" spans="1:9" ht="54" customHeight="1">
      <c r="A9" s="190" t="s">
        <v>963</v>
      </c>
      <c r="B9" s="191" t="s">
        <v>964</v>
      </c>
      <c r="C9" s="192">
        <v>74509</v>
      </c>
      <c r="D9" s="192">
        <v>74509</v>
      </c>
      <c r="E9" s="193"/>
      <c r="F9" s="192"/>
      <c r="G9" s="192">
        <v>31233</v>
      </c>
      <c r="H9" s="194">
        <v>33141</v>
      </c>
      <c r="I9" s="181"/>
    </row>
    <row r="10" spans="1:9" ht="54" customHeight="1">
      <c r="A10" s="190" t="s">
        <v>966</v>
      </c>
      <c r="B10" s="191" t="s">
        <v>967</v>
      </c>
      <c r="C10" s="192">
        <v>41101</v>
      </c>
      <c r="D10" s="192">
        <v>41101</v>
      </c>
      <c r="E10" s="193"/>
      <c r="F10" s="192"/>
      <c r="G10" s="192">
        <v>39034</v>
      </c>
      <c r="H10" s="194">
        <v>29433</v>
      </c>
      <c r="I10" s="181"/>
    </row>
    <row r="11" spans="1:9" ht="54" customHeight="1">
      <c r="A11" s="195" t="s">
        <v>969</v>
      </c>
      <c r="B11" s="196" t="s">
        <v>970</v>
      </c>
      <c r="C11" s="192">
        <v>36441</v>
      </c>
      <c r="D11" s="192">
        <v>16108</v>
      </c>
      <c r="E11" s="192">
        <v>7084</v>
      </c>
      <c r="F11" s="192">
        <v>9024</v>
      </c>
      <c r="G11" s="192">
        <v>7084</v>
      </c>
      <c r="H11" s="194"/>
      <c r="I11" s="181"/>
    </row>
    <row r="12" spans="1:9" ht="54" customHeight="1">
      <c r="A12" s="197"/>
      <c r="B12" s="196" t="s">
        <v>1054</v>
      </c>
      <c r="C12" s="192">
        <v>50276</v>
      </c>
      <c r="D12" s="192">
        <v>50276</v>
      </c>
      <c r="E12" s="192">
        <v>28284</v>
      </c>
      <c r="F12" s="192">
        <v>21992</v>
      </c>
      <c r="G12" s="192">
        <v>23947</v>
      </c>
      <c r="H12" s="194">
        <v>24537</v>
      </c>
      <c r="I12" s="181"/>
    </row>
    <row r="13" spans="1:9" ht="54" customHeight="1">
      <c r="A13" s="198"/>
      <c r="B13" s="191" t="s">
        <v>973</v>
      </c>
      <c r="C13" s="192">
        <v>38897</v>
      </c>
      <c r="D13" s="192">
        <v>38897</v>
      </c>
      <c r="E13" s="192">
        <v>25364</v>
      </c>
      <c r="F13" s="192">
        <v>13533</v>
      </c>
      <c r="G13" s="192">
        <v>25364</v>
      </c>
      <c r="H13" s="194">
        <v>23172</v>
      </c>
      <c r="I13" s="181"/>
    </row>
    <row r="14" spans="1:9" ht="54" customHeight="1">
      <c r="A14" s="190" t="s">
        <v>974</v>
      </c>
      <c r="B14" s="191"/>
      <c r="C14" s="192">
        <f aca="true" t="shared" si="0" ref="C14:H14">SUM(C11:C13)</f>
        <v>125614</v>
      </c>
      <c r="D14" s="192">
        <f t="shared" si="0"/>
        <v>105281</v>
      </c>
      <c r="E14" s="192">
        <f t="shared" si="0"/>
        <v>60732</v>
      </c>
      <c r="F14" s="192">
        <f t="shared" si="0"/>
        <v>44549</v>
      </c>
      <c r="G14" s="192">
        <f t="shared" si="0"/>
        <v>56395</v>
      </c>
      <c r="H14" s="199">
        <f t="shared" si="0"/>
        <v>47709</v>
      </c>
      <c r="I14" s="181"/>
    </row>
    <row r="15" spans="1:9" ht="54" customHeight="1">
      <c r="A15" s="195" t="s">
        <v>1055</v>
      </c>
      <c r="B15" s="191" t="s">
        <v>975</v>
      </c>
      <c r="C15" s="192">
        <v>86788</v>
      </c>
      <c r="D15" s="192">
        <v>86195</v>
      </c>
      <c r="E15" s="192">
        <v>38820</v>
      </c>
      <c r="F15" s="192">
        <v>47375</v>
      </c>
      <c r="G15" s="192">
        <v>38820</v>
      </c>
      <c r="H15" s="194">
        <v>28997</v>
      </c>
      <c r="I15" s="181"/>
    </row>
    <row r="16" spans="1:9" ht="54" customHeight="1">
      <c r="A16" s="198"/>
      <c r="B16" s="191" t="s">
        <v>977</v>
      </c>
      <c r="C16" s="200">
        <v>20677</v>
      </c>
      <c r="D16" s="200">
        <v>20677</v>
      </c>
      <c r="E16" s="200">
        <v>12359</v>
      </c>
      <c r="F16" s="200">
        <v>8318</v>
      </c>
      <c r="G16" s="200">
        <v>12359</v>
      </c>
      <c r="H16" s="194"/>
      <c r="I16" s="181"/>
    </row>
    <row r="17" spans="1:9" ht="54" customHeight="1">
      <c r="A17" s="190" t="s">
        <v>974</v>
      </c>
      <c r="B17" s="191"/>
      <c r="C17" s="192">
        <f aca="true" t="shared" si="1" ref="C17:H17">SUM(C15:C16)</f>
        <v>107465</v>
      </c>
      <c r="D17" s="192">
        <f t="shared" si="1"/>
        <v>106872</v>
      </c>
      <c r="E17" s="192">
        <f t="shared" si="1"/>
        <v>51179</v>
      </c>
      <c r="F17" s="192">
        <f t="shared" si="1"/>
        <v>55693</v>
      </c>
      <c r="G17" s="192">
        <f t="shared" si="1"/>
        <v>51179</v>
      </c>
      <c r="H17" s="199">
        <f t="shared" si="1"/>
        <v>28997</v>
      </c>
      <c r="I17" s="181"/>
    </row>
    <row r="18" spans="1:9" ht="54" customHeight="1">
      <c r="A18" s="195" t="s">
        <v>978</v>
      </c>
      <c r="B18" s="191" t="s">
        <v>979</v>
      </c>
      <c r="C18" s="192">
        <v>112540</v>
      </c>
      <c r="D18" s="192">
        <v>112540</v>
      </c>
      <c r="E18" s="192">
        <v>87094</v>
      </c>
      <c r="F18" s="192">
        <v>25446</v>
      </c>
      <c r="G18" s="192">
        <v>87147</v>
      </c>
      <c r="H18" s="194">
        <v>87305</v>
      </c>
      <c r="I18" s="181"/>
    </row>
    <row r="19" spans="1:9" ht="54" customHeight="1">
      <c r="A19" s="201"/>
      <c r="B19" s="191" t="s">
        <v>1061</v>
      </c>
      <c r="C19" s="192">
        <v>209489</v>
      </c>
      <c r="D19" s="192">
        <v>205731</v>
      </c>
      <c r="E19" s="192">
        <v>181553</v>
      </c>
      <c r="F19" s="192">
        <v>24178</v>
      </c>
      <c r="G19" s="192">
        <v>181553</v>
      </c>
      <c r="H19" s="194">
        <v>170655</v>
      </c>
      <c r="I19" s="181"/>
    </row>
    <row r="20" spans="1:9" ht="54" customHeight="1">
      <c r="A20" s="201"/>
      <c r="B20" s="191" t="s">
        <v>982</v>
      </c>
      <c r="C20" s="192">
        <v>39372</v>
      </c>
      <c r="D20" s="192">
        <v>39371</v>
      </c>
      <c r="E20" s="192">
        <v>34706</v>
      </c>
      <c r="F20" s="192">
        <v>4665</v>
      </c>
      <c r="G20" s="192">
        <v>34706</v>
      </c>
      <c r="H20" s="194">
        <v>32684</v>
      </c>
      <c r="I20" s="181"/>
    </row>
    <row r="21" spans="1:9" ht="54" customHeight="1">
      <c r="A21" s="198"/>
      <c r="B21" s="191" t="s">
        <v>983</v>
      </c>
      <c r="C21" s="192">
        <v>31580</v>
      </c>
      <c r="D21" s="192">
        <v>31580</v>
      </c>
      <c r="E21" s="192">
        <v>27975</v>
      </c>
      <c r="F21" s="192">
        <v>3635</v>
      </c>
      <c r="G21" s="192">
        <v>27945</v>
      </c>
      <c r="H21" s="194">
        <v>27092</v>
      </c>
      <c r="I21" s="181"/>
    </row>
    <row r="22" spans="1:9" ht="54" customHeight="1">
      <c r="A22" s="190" t="s">
        <v>974</v>
      </c>
      <c r="B22" s="191"/>
      <c r="C22" s="192">
        <f aca="true" t="shared" si="2" ref="C22:H22">SUM(C18:C21)</f>
        <v>392981</v>
      </c>
      <c r="D22" s="192">
        <f t="shared" si="2"/>
        <v>389222</v>
      </c>
      <c r="E22" s="192">
        <f t="shared" si="2"/>
        <v>331328</v>
      </c>
      <c r="F22" s="192">
        <f t="shared" si="2"/>
        <v>57924</v>
      </c>
      <c r="G22" s="192">
        <f t="shared" si="2"/>
        <v>331351</v>
      </c>
      <c r="H22" s="199">
        <f t="shared" si="2"/>
        <v>317736</v>
      </c>
      <c r="I22" s="181"/>
    </row>
    <row r="23" spans="1:9" ht="54" customHeight="1">
      <c r="A23" s="190" t="s">
        <v>984</v>
      </c>
      <c r="B23" s="191" t="s">
        <v>985</v>
      </c>
      <c r="C23" s="192">
        <v>53267</v>
      </c>
      <c r="D23" s="192">
        <v>53267</v>
      </c>
      <c r="E23" s="192">
        <v>31698</v>
      </c>
      <c r="F23" s="192">
        <v>21569</v>
      </c>
      <c r="G23" s="192">
        <v>31698</v>
      </c>
      <c r="H23" s="194">
        <v>18068</v>
      </c>
      <c r="I23" s="181"/>
    </row>
    <row r="24" spans="1:9" ht="54" customHeight="1">
      <c r="A24" s="195" t="s">
        <v>987</v>
      </c>
      <c r="B24" s="191" t="s">
        <v>988</v>
      </c>
      <c r="C24" s="202">
        <v>244140</v>
      </c>
      <c r="D24" s="202">
        <v>244140</v>
      </c>
      <c r="E24" s="202">
        <v>212286</v>
      </c>
      <c r="F24" s="202">
        <v>31854</v>
      </c>
      <c r="G24" s="202">
        <v>212286</v>
      </c>
      <c r="H24" s="203">
        <v>191233</v>
      </c>
      <c r="I24" s="181"/>
    </row>
    <row r="25" spans="1:9" ht="54" customHeight="1">
      <c r="A25" s="198"/>
      <c r="B25" s="191" t="s">
        <v>990</v>
      </c>
      <c r="C25" s="192">
        <v>123994</v>
      </c>
      <c r="D25" s="192">
        <v>123994</v>
      </c>
      <c r="E25" s="192">
        <v>87654</v>
      </c>
      <c r="F25" s="192">
        <v>36340</v>
      </c>
      <c r="G25" s="192">
        <v>87654</v>
      </c>
      <c r="H25" s="194">
        <v>63030</v>
      </c>
      <c r="I25" s="181"/>
    </row>
    <row r="26" spans="1:9" ht="54" customHeight="1">
      <c r="A26" s="190" t="s">
        <v>974</v>
      </c>
      <c r="B26" s="191"/>
      <c r="C26" s="202">
        <f aca="true" t="shared" si="3" ref="C26:H26">SUM(C24:C25)</f>
        <v>368134</v>
      </c>
      <c r="D26" s="202">
        <f t="shared" si="3"/>
        <v>368134</v>
      </c>
      <c r="E26" s="202">
        <f t="shared" si="3"/>
        <v>299940</v>
      </c>
      <c r="F26" s="202">
        <f t="shared" si="3"/>
        <v>68194</v>
      </c>
      <c r="G26" s="202">
        <f t="shared" si="3"/>
        <v>299940</v>
      </c>
      <c r="H26" s="204">
        <f t="shared" si="3"/>
        <v>254263</v>
      </c>
      <c r="I26" s="181"/>
    </row>
    <row r="27" spans="1:9" ht="54" customHeight="1">
      <c r="A27" s="190" t="s">
        <v>991</v>
      </c>
      <c r="B27" s="191" t="s">
        <v>992</v>
      </c>
      <c r="C27" s="192">
        <v>9850</v>
      </c>
      <c r="D27" s="192">
        <v>9847</v>
      </c>
      <c r="E27" s="192"/>
      <c r="F27" s="192"/>
      <c r="G27" s="192"/>
      <c r="H27" s="199"/>
      <c r="I27" s="181"/>
    </row>
    <row r="28" spans="1:9" s="169" customFormat="1" ht="54" customHeight="1">
      <c r="A28" s="205" t="s">
        <v>995</v>
      </c>
      <c r="B28" s="206" t="s">
        <v>996</v>
      </c>
      <c r="C28" s="192">
        <v>16744</v>
      </c>
      <c r="D28" s="192">
        <v>16186</v>
      </c>
      <c r="E28" s="192"/>
      <c r="F28" s="192"/>
      <c r="G28" s="192"/>
      <c r="H28" s="199">
        <v>6351</v>
      </c>
      <c r="I28" s="207"/>
    </row>
    <row r="29" spans="1:9" s="169" customFormat="1" ht="54" customHeight="1">
      <c r="A29" s="205" t="s">
        <v>998</v>
      </c>
      <c r="B29" s="206" t="s">
        <v>999</v>
      </c>
      <c r="C29" s="192">
        <v>9502</v>
      </c>
      <c r="D29" s="192">
        <v>8482</v>
      </c>
      <c r="E29" s="192"/>
      <c r="F29" s="192"/>
      <c r="G29" s="192">
        <v>7892</v>
      </c>
      <c r="H29" s="199">
        <v>5348</v>
      </c>
      <c r="I29" s="207"/>
    </row>
    <row r="30" spans="1:9" s="169" customFormat="1" ht="54" customHeight="1">
      <c r="A30" s="208" t="s">
        <v>1001</v>
      </c>
      <c r="B30" s="206" t="s">
        <v>1002</v>
      </c>
      <c r="C30" s="202">
        <v>710854</v>
      </c>
      <c r="D30" s="202">
        <v>690746</v>
      </c>
      <c r="E30" s="202">
        <v>638977</v>
      </c>
      <c r="F30" s="202">
        <v>51769</v>
      </c>
      <c r="G30" s="202">
        <v>640184</v>
      </c>
      <c r="H30" s="204">
        <v>621397</v>
      </c>
      <c r="I30" s="207"/>
    </row>
    <row r="31" spans="1:9" ht="54" customHeight="1">
      <c r="A31" s="195" t="s">
        <v>1004</v>
      </c>
      <c r="B31" s="191" t="s">
        <v>1005</v>
      </c>
      <c r="C31" s="192">
        <v>130892</v>
      </c>
      <c r="D31" s="192">
        <v>129583</v>
      </c>
      <c r="E31" s="192">
        <v>88090</v>
      </c>
      <c r="F31" s="192">
        <v>41493</v>
      </c>
      <c r="G31" s="192">
        <v>88090</v>
      </c>
      <c r="H31" s="194">
        <v>81165</v>
      </c>
      <c r="I31" s="181"/>
    </row>
    <row r="32" spans="1:9" ht="54" customHeight="1">
      <c r="A32" s="201"/>
      <c r="B32" s="191" t="s">
        <v>1007</v>
      </c>
      <c r="C32" s="192">
        <v>120290</v>
      </c>
      <c r="D32" s="192">
        <v>120290</v>
      </c>
      <c r="E32" s="192">
        <v>82548</v>
      </c>
      <c r="F32" s="192">
        <v>37742</v>
      </c>
      <c r="G32" s="192">
        <v>83348</v>
      </c>
      <c r="H32" s="199">
        <v>75929</v>
      </c>
      <c r="I32" s="181"/>
    </row>
    <row r="33" spans="1:9" ht="54" customHeight="1">
      <c r="A33" s="201"/>
      <c r="B33" s="191" t="s">
        <v>1008</v>
      </c>
      <c r="C33" s="192">
        <v>12422</v>
      </c>
      <c r="D33" s="192">
        <v>10137</v>
      </c>
      <c r="E33" s="192">
        <v>7614</v>
      </c>
      <c r="F33" s="192">
        <v>2523</v>
      </c>
      <c r="G33" s="192">
        <v>7614</v>
      </c>
      <c r="H33" s="194"/>
      <c r="I33" s="181"/>
    </row>
    <row r="34" spans="1:9" ht="54" customHeight="1">
      <c r="A34" s="198"/>
      <c r="B34" s="191" t="s">
        <v>1009</v>
      </c>
      <c r="C34" s="192">
        <v>23161</v>
      </c>
      <c r="D34" s="192">
        <v>23161</v>
      </c>
      <c r="E34" s="192">
        <v>6370</v>
      </c>
      <c r="F34" s="192">
        <v>16791</v>
      </c>
      <c r="G34" s="192">
        <v>6370</v>
      </c>
      <c r="H34" s="194"/>
      <c r="I34" s="181"/>
    </row>
    <row r="35" spans="1:9" ht="54" customHeight="1">
      <c r="A35" s="190" t="s">
        <v>974</v>
      </c>
      <c r="B35" s="191"/>
      <c r="C35" s="192">
        <f aca="true" t="shared" si="4" ref="C35:H35">SUM(C31:C34)</f>
        <v>286765</v>
      </c>
      <c r="D35" s="192">
        <f t="shared" si="4"/>
        <v>283171</v>
      </c>
      <c r="E35" s="192">
        <f t="shared" si="4"/>
        <v>184622</v>
      </c>
      <c r="F35" s="192">
        <f t="shared" si="4"/>
        <v>98549</v>
      </c>
      <c r="G35" s="192">
        <f t="shared" si="4"/>
        <v>185422</v>
      </c>
      <c r="H35" s="199">
        <f t="shared" si="4"/>
        <v>157094</v>
      </c>
      <c r="I35" s="181"/>
    </row>
    <row r="36" spans="1:9" ht="54" customHeight="1">
      <c r="A36" s="209" t="s">
        <v>1010</v>
      </c>
      <c r="B36" s="191" t="s">
        <v>1056</v>
      </c>
      <c r="C36" s="192">
        <v>98183</v>
      </c>
      <c r="D36" s="192">
        <v>91375</v>
      </c>
      <c r="E36" s="193"/>
      <c r="F36" s="193"/>
      <c r="G36" s="192">
        <v>59531</v>
      </c>
      <c r="H36" s="199">
        <v>53194</v>
      </c>
      <c r="I36" s="181"/>
    </row>
    <row r="37" spans="1:9" ht="54" customHeight="1">
      <c r="A37" s="195" t="s">
        <v>1012</v>
      </c>
      <c r="B37" s="191" t="s">
        <v>1013</v>
      </c>
      <c r="C37" s="192">
        <v>28964</v>
      </c>
      <c r="D37" s="210">
        <v>28964</v>
      </c>
      <c r="E37" s="192"/>
      <c r="F37" s="192"/>
      <c r="G37" s="210">
        <v>19250</v>
      </c>
      <c r="H37" s="194">
        <v>7536</v>
      </c>
      <c r="I37" s="181"/>
    </row>
    <row r="38" spans="1:9" ht="54" customHeight="1">
      <c r="A38" s="198"/>
      <c r="B38" s="191" t="s">
        <v>1015</v>
      </c>
      <c r="C38" s="192">
        <v>24733</v>
      </c>
      <c r="D38" s="192">
        <v>19186</v>
      </c>
      <c r="E38" s="192"/>
      <c r="F38" s="192"/>
      <c r="G38" s="192">
        <v>12250</v>
      </c>
      <c r="H38" s="194">
        <v>9133</v>
      </c>
      <c r="I38" s="181"/>
    </row>
    <row r="39" spans="1:9" ht="54" customHeight="1">
      <c r="A39" s="190" t="s">
        <v>974</v>
      </c>
      <c r="B39" s="191"/>
      <c r="C39" s="192">
        <f>SUM(C37:C38)</f>
        <v>53697</v>
      </c>
      <c r="D39" s="192">
        <f>SUM(D37:D38)</f>
        <v>48150</v>
      </c>
      <c r="E39" s="192"/>
      <c r="F39" s="192"/>
      <c r="G39" s="192">
        <f>SUM(G37:G38)</f>
        <v>31500</v>
      </c>
      <c r="H39" s="199">
        <f>SUM(H37:H38)</f>
        <v>16669</v>
      </c>
      <c r="I39" s="181"/>
    </row>
    <row r="40" spans="1:9" ht="54" customHeight="1">
      <c r="A40" s="211" t="s">
        <v>1057</v>
      </c>
      <c r="B40" s="191" t="s">
        <v>1015</v>
      </c>
      <c r="C40" s="192">
        <f aca="true" t="shared" si="5" ref="C40:H40">C38+C41</f>
        <v>50115</v>
      </c>
      <c r="D40" s="192">
        <f t="shared" si="5"/>
        <v>44568</v>
      </c>
      <c r="E40" s="192">
        <f t="shared" si="5"/>
        <v>0</v>
      </c>
      <c r="F40" s="192">
        <f t="shared" si="5"/>
        <v>0</v>
      </c>
      <c r="G40" s="192">
        <f t="shared" si="5"/>
        <v>23420</v>
      </c>
      <c r="H40" s="199">
        <f t="shared" si="5"/>
        <v>9133</v>
      </c>
      <c r="I40" s="181"/>
    </row>
    <row r="41" spans="1:9" ht="54" customHeight="1">
      <c r="A41" s="195" t="s">
        <v>1018</v>
      </c>
      <c r="B41" s="191" t="s">
        <v>1015</v>
      </c>
      <c r="C41" s="192">
        <v>25382</v>
      </c>
      <c r="D41" s="192">
        <v>25382</v>
      </c>
      <c r="E41" s="192"/>
      <c r="F41" s="192"/>
      <c r="G41" s="192">
        <v>11170</v>
      </c>
      <c r="H41" s="199"/>
      <c r="I41" s="181"/>
    </row>
    <row r="42" spans="1:9" ht="54" customHeight="1">
      <c r="A42" s="212"/>
      <c r="B42" s="191" t="s">
        <v>1020</v>
      </c>
      <c r="C42" s="192">
        <v>34900</v>
      </c>
      <c r="D42" s="192">
        <v>28903</v>
      </c>
      <c r="E42" s="192">
        <v>0</v>
      </c>
      <c r="F42" s="192">
        <v>0</v>
      </c>
      <c r="G42" s="192">
        <v>8674</v>
      </c>
      <c r="H42" s="199">
        <v>0</v>
      </c>
      <c r="I42" s="181"/>
    </row>
    <row r="43" spans="1:9" ht="54" customHeight="1">
      <c r="A43" s="190" t="s">
        <v>974</v>
      </c>
      <c r="B43" s="191"/>
      <c r="C43" s="192">
        <f aca="true" t="shared" si="6" ref="C43:H43">C41+C42</f>
        <v>60282</v>
      </c>
      <c r="D43" s="192">
        <f t="shared" si="6"/>
        <v>54285</v>
      </c>
      <c r="E43" s="192">
        <f t="shared" si="6"/>
        <v>0</v>
      </c>
      <c r="F43" s="192">
        <f t="shared" si="6"/>
        <v>0</v>
      </c>
      <c r="G43" s="192">
        <f t="shared" si="6"/>
        <v>19844</v>
      </c>
      <c r="H43" s="199">
        <f t="shared" si="6"/>
        <v>0</v>
      </c>
      <c r="I43" s="181"/>
    </row>
    <row r="44" spans="1:9" ht="54" customHeight="1">
      <c r="A44" s="195" t="s">
        <v>1058</v>
      </c>
      <c r="B44" s="191" t="s">
        <v>1045</v>
      </c>
      <c r="C44" s="192">
        <v>115361</v>
      </c>
      <c r="D44" s="192">
        <v>112942</v>
      </c>
      <c r="E44" s="192"/>
      <c r="F44" s="192"/>
      <c r="G44" s="192">
        <v>64756</v>
      </c>
      <c r="H44" s="194">
        <v>28409</v>
      </c>
      <c r="I44" s="181"/>
    </row>
    <row r="45" spans="1:9" ht="54" customHeight="1">
      <c r="A45" s="201"/>
      <c r="B45" s="191" t="s">
        <v>1022</v>
      </c>
      <c r="C45" s="192">
        <v>45571</v>
      </c>
      <c r="D45" s="192">
        <v>40364</v>
      </c>
      <c r="E45" s="192">
        <v>0</v>
      </c>
      <c r="F45" s="192">
        <v>0</v>
      </c>
      <c r="G45" s="192">
        <v>19865</v>
      </c>
      <c r="H45" s="194">
        <v>8545</v>
      </c>
      <c r="I45" s="181"/>
    </row>
    <row r="46" spans="1:9" ht="54" customHeight="1">
      <c r="A46" s="213" t="s">
        <v>974</v>
      </c>
      <c r="B46" s="191"/>
      <c r="C46" s="192">
        <f aca="true" t="shared" si="7" ref="C46:H46">C44+C45</f>
        <v>160932</v>
      </c>
      <c r="D46" s="192">
        <f t="shared" si="7"/>
        <v>153306</v>
      </c>
      <c r="E46" s="192">
        <f t="shared" si="7"/>
        <v>0</v>
      </c>
      <c r="F46" s="192">
        <f t="shared" si="7"/>
        <v>0</v>
      </c>
      <c r="G46" s="192">
        <f t="shared" si="7"/>
        <v>84621</v>
      </c>
      <c r="H46" s="199">
        <f t="shared" si="7"/>
        <v>36954</v>
      </c>
      <c r="I46" s="181"/>
    </row>
    <row r="47" spans="1:9" ht="54" customHeight="1">
      <c r="A47" s="195" t="s">
        <v>1023</v>
      </c>
      <c r="B47" s="214" t="s">
        <v>1062</v>
      </c>
      <c r="C47" s="202">
        <v>86451</v>
      </c>
      <c r="D47" s="202">
        <v>86451</v>
      </c>
      <c r="E47" s="192"/>
      <c r="F47" s="192"/>
      <c r="G47" s="202">
        <v>41869</v>
      </c>
      <c r="H47" s="204">
        <v>14390</v>
      </c>
      <c r="I47" s="181"/>
    </row>
    <row r="48" spans="1:9" ht="54" customHeight="1">
      <c r="A48" s="201"/>
      <c r="B48" s="191" t="s">
        <v>1026</v>
      </c>
      <c r="C48" s="192">
        <v>20425</v>
      </c>
      <c r="D48" s="192">
        <v>17957</v>
      </c>
      <c r="E48" s="192"/>
      <c r="F48" s="192"/>
      <c r="G48" s="192">
        <v>7393</v>
      </c>
      <c r="H48" s="199"/>
      <c r="I48" s="181"/>
    </row>
    <row r="49" spans="1:9" ht="54" customHeight="1">
      <c r="A49" s="213" t="s">
        <v>974</v>
      </c>
      <c r="B49" s="191"/>
      <c r="C49" s="192">
        <f>SUM(C47:C48)</f>
        <v>106876</v>
      </c>
      <c r="D49" s="192">
        <f>SUM(D47:D48)</f>
        <v>104408</v>
      </c>
      <c r="E49" s="192"/>
      <c r="F49" s="192"/>
      <c r="G49" s="192">
        <f>SUM(G47:G48)</f>
        <v>49262</v>
      </c>
      <c r="H49" s="199">
        <f>SUM(H47:H48)</f>
        <v>14390</v>
      </c>
      <c r="I49" s="181"/>
    </row>
    <row r="50" spans="1:9" ht="54" customHeight="1">
      <c r="A50" s="195" t="s">
        <v>1027</v>
      </c>
      <c r="B50" s="191" t="s">
        <v>1063</v>
      </c>
      <c r="C50" s="192">
        <v>167027</v>
      </c>
      <c r="D50" s="192">
        <v>167027</v>
      </c>
      <c r="E50" s="192">
        <v>89839</v>
      </c>
      <c r="F50" s="192">
        <v>77188</v>
      </c>
      <c r="G50" s="192">
        <v>89839</v>
      </c>
      <c r="H50" s="199">
        <v>61666</v>
      </c>
      <c r="I50" s="181"/>
    </row>
    <row r="51" spans="1:9" ht="54" customHeight="1">
      <c r="A51" s="215" t="s">
        <v>1029</v>
      </c>
      <c r="B51" s="191" t="s">
        <v>1064</v>
      </c>
      <c r="C51" s="192">
        <v>790302</v>
      </c>
      <c r="D51" s="192">
        <v>760212</v>
      </c>
      <c r="E51" s="192">
        <v>496181</v>
      </c>
      <c r="F51" s="192">
        <v>264031</v>
      </c>
      <c r="G51" s="192">
        <v>499575</v>
      </c>
      <c r="H51" s="199">
        <v>471949</v>
      </c>
      <c r="I51" s="181"/>
    </row>
    <row r="52" spans="1:9" ht="54" customHeight="1">
      <c r="A52" s="195" t="s">
        <v>1032</v>
      </c>
      <c r="B52" s="191" t="s">
        <v>1033</v>
      </c>
      <c r="C52" s="192">
        <v>42490</v>
      </c>
      <c r="D52" s="192">
        <v>42490</v>
      </c>
      <c r="E52" s="192">
        <v>21639</v>
      </c>
      <c r="F52" s="192">
        <v>20851</v>
      </c>
      <c r="G52" s="192">
        <v>21639</v>
      </c>
      <c r="H52" s="194">
        <v>20504</v>
      </c>
      <c r="I52" s="181"/>
    </row>
    <row r="53" spans="1:9" ht="54" customHeight="1">
      <c r="A53" s="198"/>
      <c r="B53" s="191" t="s">
        <v>1035</v>
      </c>
      <c r="C53" s="192">
        <v>16810</v>
      </c>
      <c r="D53" s="192">
        <f>C53</f>
        <v>16810</v>
      </c>
      <c r="E53" s="192">
        <v>14927</v>
      </c>
      <c r="F53" s="192">
        <v>1883</v>
      </c>
      <c r="G53" s="192">
        <f>E53</f>
        <v>14927</v>
      </c>
      <c r="H53" s="194">
        <v>10539</v>
      </c>
      <c r="I53" s="181"/>
    </row>
    <row r="54" spans="1:9" ht="54" customHeight="1" thickBot="1">
      <c r="A54" s="190" t="s">
        <v>974</v>
      </c>
      <c r="B54" s="191"/>
      <c r="C54" s="192">
        <f aca="true" t="shared" si="8" ref="C54:H54">SUM(C52:C53)</f>
        <v>59300</v>
      </c>
      <c r="D54" s="192">
        <f t="shared" si="8"/>
        <v>59300</v>
      </c>
      <c r="E54" s="192">
        <f t="shared" si="8"/>
        <v>36566</v>
      </c>
      <c r="F54" s="192">
        <f t="shared" si="8"/>
        <v>22734</v>
      </c>
      <c r="G54" s="192">
        <f t="shared" si="8"/>
        <v>36566</v>
      </c>
      <c r="H54" s="199">
        <f t="shared" si="8"/>
        <v>31043</v>
      </c>
      <c r="I54" s="181"/>
    </row>
    <row r="55" spans="1:9" ht="54" customHeight="1" thickBot="1">
      <c r="A55" s="216"/>
      <c r="B55" s="217" t="s">
        <v>1036</v>
      </c>
      <c r="C55" s="218">
        <f aca="true" t="shared" si="9" ref="C55:H55">C5+C6+C7+C8+C9+C10+C14+C17+C22+C23+C26+C27+C28+C29+C30+C35+C36+C39+C43+C46+C49+C50+C51+C54</f>
        <v>3751905</v>
      </c>
      <c r="D55" s="218">
        <f t="shared" si="9"/>
        <v>3638763</v>
      </c>
      <c r="E55" s="218">
        <f t="shared" si="9"/>
        <v>2221062</v>
      </c>
      <c r="F55" s="218">
        <f t="shared" si="9"/>
        <v>762200</v>
      </c>
      <c r="G55" s="218">
        <f t="shared" si="9"/>
        <v>2561230</v>
      </c>
      <c r="H55" s="219">
        <f t="shared" si="9"/>
        <v>2218154</v>
      </c>
      <c r="I55" s="220"/>
    </row>
    <row r="56" ht="54" customHeight="1">
      <c r="B56" s="221" t="s">
        <v>1059</v>
      </c>
    </row>
    <row r="57" ht="54" customHeight="1">
      <c r="B57" s="222" t="s">
        <v>1065</v>
      </c>
    </row>
  </sheetData>
  <mergeCells count="8">
    <mergeCell ref="A3:A4"/>
    <mergeCell ref="H3:H4"/>
    <mergeCell ref="G3:G4"/>
    <mergeCell ref="E3:E4"/>
    <mergeCell ref="B3:B4"/>
    <mergeCell ref="C3:C4"/>
    <mergeCell ref="D3:D4"/>
    <mergeCell ref="F3:F4"/>
  </mergeCells>
  <printOptions/>
  <pageMargins left="0.7874015748031497" right="0.7874015748031497" top="0.9448818897637796" bottom="1.141732283464567" header="0.5118110236220472" footer="0.5118110236220472"/>
  <pageSetup fitToHeight="2" orientation="portrait" paperSize="9" scale="2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1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" width="5.25390625" style="224" customWidth="1"/>
    <col min="2" max="2" width="9.00390625" style="224" customWidth="1"/>
    <col min="3" max="3" width="10.625" style="224" customWidth="1"/>
    <col min="4" max="40" width="3.375" style="224" customWidth="1"/>
    <col min="41" max="16384" width="9.00390625" style="224" customWidth="1"/>
  </cols>
  <sheetData>
    <row r="1" ht="18.75">
      <c r="A1" s="223" t="s">
        <v>1066</v>
      </c>
    </row>
    <row r="2" spans="1:40" s="231" customFormat="1" ht="11.25">
      <c r="A2" s="225" t="s">
        <v>1067</v>
      </c>
      <c r="B2" s="225" t="s">
        <v>1068</v>
      </c>
      <c r="C2" s="225" t="s">
        <v>1069</v>
      </c>
      <c r="D2" s="226" t="s">
        <v>1070</v>
      </c>
      <c r="E2" s="227" t="s">
        <v>1071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  <c r="T2" s="230" t="s">
        <v>1072</v>
      </c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 t="s">
        <v>1073</v>
      </c>
      <c r="AM2" s="230"/>
      <c r="AN2" s="225" t="s">
        <v>1074</v>
      </c>
    </row>
    <row r="3" spans="1:40" s="234" customFormat="1" ht="115.5" customHeight="1">
      <c r="A3" s="225"/>
      <c r="B3" s="225"/>
      <c r="C3" s="225"/>
      <c r="D3" s="226"/>
      <c r="E3" s="232" t="s">
        <v>1075</v>
      </c>
      <c r="F3" s="232" t="s">
        <v>1076</v>
      </c>
      <c r="G3" s="232" t="s">
        <v>1077</v>
      </c>
      <c r="H3" s="232" t="s">
        <v>1078</v>
      </c>
      <c r="I3" s="232" t="s">
        <v>1079</v>
      </c>
      <c r="J3" s="232" t="s">
        <v>1080</v>
      </c>
      <c r="K3" s="232" t="s">
        <v>1081</v>
      </c>
      <c r="L3" s="232" t="s">
        <v>1082</v>
      </c>
      <c r="M3" s="232" t="s">
        <v>1083</v>
      </c>
      <c r="N3" s="232" t="s">
        <v>1084</v>
      </c>
      <c r="O3" s="232" t="s">
        <v>1085</v>
      </c>
      <c r="P3" s="232" t="s">
        <v>1086</v>
      </c>
      <c r="Q3" s="232" t="s">
        <v>1087</v>
      </c>
      <c r="R3" s="232" t="s">
        <v>1088</v>
      </c>
      <c r="S3" s="232" t="s">
        <v>1089</v>
      </c>
      <c r="T3" s="232" t="s">
        <v>1090</v>
      </c>
      <c r="U3" s="232" t="s">
        <v>1091</v>
      </c>
      <c r="V3" s="232" t="s">
        <v>1092</v>
      </c>
      <c r="W3" s="232" t="s">
        <v>1093</v>
      </c>
      <c r="X3" s="232" t="s">
        <v>1094</v>
      </c>
      <c r="Y3" s="232" t="s">
        <v>1095</v>
      </c>
      <c r="Z3" s="232" t="s">
        <v>1096</v>
      </c>
      <c r="AA3" s="232" t="s">
        <v>1097</v>
      </c>
      <c r="AB3" s="232" t="s">
        <v>1098</v>
      </c>
      <c r="AC3" s="233" t="s">
        <v>1099</v>
      </c>
      <c r="AD3" s="232" t="s">
        <v>1100</v>
      </c>
      <c r="AE3" s="232" t="s">
        <v>1101</v>
      </c>
      <c r="AF3" s="232" t="s">
        <v>1102</v>
      </c>
      <c r="AG3" s="232" t="s">
        <v>1103</v>
      </c>
      <c r="AH3" s="232" t="s">
        <v>1104</v>
      </c>
      <c r="AI3" s="232" t="s">
        <v>1105</v>
      </c>
      <c r="AJ3" s="232" t="s">
        <v>1106</v>
      </c>
      <c r="AK3" s="232" t="s">
        <v>1107</v>
      </c>
      <c r="AL3" s="232" t="s">
        <v>1108</v>
      </c>
      <c r="AM3" s="232" t="s">
        <v>1109</v>
      </c>
      <c r="AN3" s="225"/>
    </row>
    <row r="4" spans="1:40" s="231" customFormat="1" ht="11.25" customHeight="1">
      <c r="A4" s="225" t="s">
        <v>1110</v>
      </c>
      <c r="B4" s="235" t="s">
        <v>1111</v>
      </c>
      <c r="C4" s="235" t="s">
        <v>1112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 t="s">
        <v>1113</v>
      </c>
      <c r="X4" s="236"/>
      <c r="Y4" s="236"/>
      <c r="Z4" s="236"/>
      <c r="AA4" s="236" t="s">
        <v>1113</v>
      </c>
      <c r="AB4" s="236"/>
      <c r="AC4" s="236" t="s">
        <v>1113</v>
      </c>
      <c r="AD4" s="236"/>
      <c r="AE4" s="236"/>
      <c r="AF4" s="236"/>
      <c r="AG4" s="236"/>
      <c r="AH4" s="236"/>
      <c r="AI4" s="236"/>
      <c r="AJ4" s="236"/>
      <c r="AK4" s="236"/>
      <c r="AL4" s="236" t="s">
        <v>1113</v>
      </c>
      <c r="AM4" s="236"/>
      <c r="AN4" s="236"/>
    </row>
    <row r="5" spans="1:40" s="231" customFormat="1" ht="11.25" customHeight="1">
      <c r="A5" s="225"/>
      <c r="B5" s="235" t="s">
        <v>1114</v>
      </c>
      <c r="C5" s="235" t="s">
        <v>1115</v>
      </c>
      <c r="D5" s="236"/>
      <c r="E5" s="236" t="s">
        <v>1113</v>
      </c>
      <c r="F5" s="236"/>
      <c r="G5" s="236"/>
      <c r="H5" s="236"/>
      <c r="I5" s="236"/>
      <c r="J5" s="236" t="s">
        <v>1113</v>
      </c>
      <c r="K5" s="236"/>
      <c r="L5" s="236"/>
      <c r="M5" s="236"/>
      <c r="N5" s="236" t="s">
        <v>1113</v>
      </c>
      <c r="O5" s="236"/>
      <c r="P5" s="236"/>
      <c r="Q5" s="236"/>
      <c r="R5" s="236"/>
      <c r="S5" s="236"/>
      <c r="T5" s="236" t="s">
        <v>1113</v>
      </c>
      <c r="U5" s="236"/>
      <c r="V5" s="236"/>
      <c r="W5" s="236" t="s">
        <v>1113</v>
      </c>
      <c r="X5" s="236"/>
      <c r="Y5" s="236"/>
      <c r="Z5" s="236"/>
      <c r="AA5" s="236" t="s">
        <v>1113</v>
      </c>
      <c r="AB5" s="236"/>
      <c r="AC5" s="236" t="s">
        <v>1113</v>
      </c>
      <c r="AD5" s="236"/>
      <c r="AE5" s="236" t="s">
        <v>1113</v>
      </c>
      <c r="AF5" s="236"/>
      <c r="AG5" s="236"/>
      <c r="AH5" s="236"/>
      <c r="AI5" s="236"/>
      <c r="AJ5" s="236"/>
      <c r="AK5" s="236"/>
      <c r="AL5" s="236" t="s">
        <v>1113</v>
      </c>
      <c r="AM5" s="236"/>
      <c r="AN5" s="236" t="s">
        <v>1113</v>
      </c>
    </row>
    <row r="6" spans="1:40" s="231" customFormat="1" ht="11.25" customHeight="1">
      <c r="A6" s="225"/>
      <c r="B6" s="235" t="s">
        <v>1116</v>
      </c>
      <c r="C6" s="235" t="s">
        <v>1117</v>
      </c>
      <c r="D6" s="236"/>
      <c r="E6" s="236" t="s">
        <v>1113</v>
      </c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 t="s">
        <v>1113</v>
      </c>
      <c r="U6" s="236"/>
      <c r="V6" s="236"/>
      <c r="W6" s="236" t="s">
        <v>1113</v>
      </c>
      <c r="X6" s="236"/>
      <c r="Y6" s="236"/>
      <c r="Z6" s="236"/>
      <c r="AA6" s="236"/>
      <c r="AB6" s="236" t="s">
        <v>1113</v>
      </c>
      <c r="AC6" s="236" t="s">
        <v>1113</v>
      </c>
      <c r="AD6" s="236" t="s">
        <v>1113</v>
      </c>
      <c r="AE6" s="236"/>
      <c r="AF6" s="236"/>
      <c r="AG6" s="236"/>
      <c r="AH6" s="236"/>
      <c r="AI6" s="236"/>
      <c r="AJ6" s="236"/>
      <c r="AK6" s="236"/>
      <c r="AL6" s="236" t="s">
        <v>1113</v>
      </c>
      <c r="AM6" s="236"/>
      <c r="AN6" s="236" t="s">
        <v>1113</v>
      </c>
    </row>
    <row r="7" spans="1:40" s="231" customFormat="1" ht="11.25" customHeight="1">
      <c r="A7" s="225"/>
      <c r="B7" s="235" t="s">
        <v>1118</v>
      </c>
      <c r="C7" s="235" t="s">
        <v>1119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 t="s">
        <v>1113</v>
      </c>
      <c r="U7" s="236"/>
      <c r="V7" s="236"/>
      <c r="W7" s="236"/>
      <c r="X7" s="236"/>
      <c r="Y7" s="236"/>
      <c r="Z7" s="236"/>
      <c r="AA7" s="236"/>
      <c r="AB7" s="236" t="s">
        <v>1113</v>
      </c>
      <c r="AC7" s="236" t="s">
        <v>1113</v>
      </c>
      <c r="AD7" s="236"/>
      <c r="AE7" s="236"/>
      <c r="AF7" s="236"/>
      <c r="AG7" s="236"/>
      <c r="AH7" s="236"/>
      <c r="AI7" s="236"/>
      <c r="AJ7" s="236"/>
      <c r="AK7" s="236"/>
      <c r="AL7" s="236" t="s">
        <v>1113</v>
      </c>
      <c r="AM7" s="236"/>
      <c r="AN7" s="236"/>
    </row>
    <row r="8" spans="1:40" s="231" customFormat="1" ht="11.25" customHeight="1">
      <c r="A8" s="225" t="s">
        <v>1120</v>
      </c>
      <c r="B8" s="235" t="s">
        <v>1121</v>
      </c>
      <c r="C8" s="235" t="s">
        <v>1122</v>
      </c>
      <c r="D8" s="236"/>
      <c r="E8" s="236" t="s">
        <v>1113</v>
      </c>
      <c r="F8" s="236" t="s">
        <v>1113</v>
      </c>
      <c r="G8" s="236" t="s">
        <v>1113</v>
      </c>
      <c r="H8" s="236"/>
      <c r="I8" s="236"/>
      <c r="J8" s="236" t="s">
        <v>1113</v>
      </c>
      <c r="K8" s="236"/>
      <c r="L8" s="236"/>
      <c r="M8" s="236"/>
      <c r="N8" s="236" t="s">
        <v>1113</v>
      </c>
      <c r="O8" s="236"/>
      <c r="P8" s="236"/>
      <c r="Q8" s="236"/>
      <c r="R8" s="236"/>
      <c r="S8" s="236"/>
      <c r="T8" s="236" t="s">
        <v>1113</v>
      </c>
      <c r="U8" s="236"/>
      <c r="V8" s="236"/>
      <c r="W8" s="236" t="s">
        <v>1113</v>
      </c>
      <c r="X8" s="236"/>
      <c r="Y8" s="236" t="s">
        <v>1113</v>
      </c>
      <c r="Z8" s="236"/>
      <c r="AA8" s="236" t="s">
        <v>1113</v>
      </c>
      <c r="AB8" s="236" t="s">
        <v>1113</v>
      </c>
      <c r="AC8" s="236" t="s">
        <v>1113</v>
      </c>
      <c r="AD8" s="236" t="s">
        <v>1113</v>
      </c>
      <c r="AE8" s="236" t="s">
        <v>1113</v>
      </c>
      <c r="AF8" s="236"/>
      <c r="AG8" s="236"/>
      <c r="AH8" s="236"/>
      <c r="AI8" s="236"/>
      <c r="AJ8" s="236"/>
      <c r="AK8" s="236"/>
      <c r="AL8" s="236"/>
      <c r="AM8" s="236"/>
      <c r="AN8" s="236"/>
    </row>
    <row r="9" spans="1:40" s="231" customFormat="1" ht="11.25" customHeight="1">
      <c r="A9" s="225"/>
      <c r="B9" s="235" t="s">
        <v>1123</v>
      </c>
      <c r="C9" s="235" t="s">
        <v>1124</v>
      </c>
      <c r="D9" s="236"/>
      <c r="E9" s="236" t="s">
        <v>1113</v>
      </c>
      <c r="F9" s="236" t="s">
        <v>1113</v>
      </c>
      <c r="G9" s="236" t="s">
        <v>1113</v>
      </c>
      <c r="H9" s="236"/>
      <c r="I9" s="236"/>
      <c r="J9" s="236" t="s">
        <v>1113</v>
      </c>
      <c r="K9" s="236"/>
      <c r="L9" s="236" t="s">
        <v>1113</v>
      </c>
      <c r="M9" s="236" t="s">
        <v>1113</v>
      </c>
      <c r="N9" s="236" t="s">
        <v>1113</v>
      </c>
      <c r="O9" s="236"/>
      <c r="P9" s="236"/>
      <c r="Q9" s="236"/>
      <c r="R9" s="236"/>
      <c r="S9" s="236"/>
      <c r="T9" s="236" t="s">
        <v>1113</v>
      </c>
      <c r="U9" s="236"/>
      <c r="V9" s="236" t="s">
        <v>1113</v>
      </c>
      <c r="W9" s="236" t="s">
        <v>1113</v>
      </c>
      <c r="X9" s="236"/>
      <c r="Y9" s="236"/>
      <c r="Z9" s="236"/>
      <c r="AA9" s="236" t="s">
        <v>1113</v>
      </c>
      <c r="AB9" s="236"/>
      <c r="AC9" s="236" t="s">
        <v>1113</v>
      </c>
      <c r="AD9" s="236"/>
      <c r="AE9" s="236" t="s">
        <v>1113</v>
      </c>
      <c r="AF9" s="236"/>
      <c r="AG9" s="236"/>
      <c r="AH9" s="236"/>
      <c r="AI9" s="236"/>
      <c r="AJ9" s="236"/>
      <c r="AK9" s="236"/>
      <c r="AL9" s="236" t="s">
        <v>1113</v>
      </c>
      <c r="AM9" s="236"/>
      <c r="AN9" s="236" t="s">
        <v>1113</v>
      </c>
    </row>
    <row r="10" spans="1:40" s="231" customFormat="1" ht="11.25" customHeight="1">
      <c r="A10" s="225" t="s">
        <v>1125</v>
      </c>
      <c r="B10" s="237" t="s">
        <v>1126</v>
      </c>
      <c r="C10" s="235" t="s">
        <v>970</v>
      </c>
      <c r="D10" s="236" t="s">
        <v>1113</v>
      </c>
      <c r="E10" s="236" t="s">
        <v>1113</v>
      </c>
      <c r="F10" s="236"/>
      <c r="G10" s="236"/>
      <c r="H10" s="236"/>
      <c r="I10" s="236"/>
      <c r="J10" s="236" t="s">
        <v>1113</v>
      </c>
      <c r="K10" s="236"/>
      <c r="L10" s="236"/>
      <c r="M10" s="236"/>
      <c r="N10" s="236"/>
      <c r="O10" s="236"/>
      <c r="P10" s="236"/>
      <c r="Q10" s="236"/>
      <c r="R10" s="236"/>
      <c r="S10" s="236"/>
      <c r="T10" s="236" t="s">
        <v>1113</v>
      </c>
      <c r="U10" s="236"/>
      <c r="V10" s="236"/>
      <c r="W10" s="236" t="s">
        <v>1113</v>
      </c>
      <c r="X10" s="236"/>
      <c r="Y10" s="236"/>
      <c r="Z10" s="236" t="s">
        <v>1113</v>
      </c>
      <c r="AA10" s="236" t="s">
        <v>1113</v>
      </c>
      <c r="AB10" s="236"/>
      <c r="AC10" s="236" t="s">
        <v>1113</v>
      </c>
      <c r="AD10" s="236"/>
      <c r="AE10" s="236" t="s">
        <v>1113</v>
      </c>
      <c r="AF10" s="236"/>
      <c r="AG10" s="236"/>
      <c r="AH10" s="236"/>
      <c r="AI10" s="236"/>
      <c r="AJ10" s="236"/>
      <c r="AK10" s="236"/>
      <c r="AL10" s="236" t="s">
        <v>1113</v>
      </c>
      <c r="AM10" s="236"/>
      <c r="AN10" s="236"/>
    </row>
    <row r="11" spans="1:40" s="231" customFormat="1" ht="11.25" customHeight="1">
      <c r="A11" s="225"/>
      <c r="B11" s="237"/>
      <c r="C11" s="235" t="s">
        <v>972</v>
      </c>
      <c r="D11" s="236" t="s">
        <v>1127</v>
      </c>
      <c r="E11" s="236" t="s">
        <v>1127</v>
      </c>
      <c r="F11" s="236"/>
      <c r="G11" s="236"/>
      <c r="H11" s="236"/>
      <c r="I11" s="236"/>
      <c r="J11" s="236" t="s">
        <v>1127</v>
      </c>
      <c r="K11" s="236"/>
      <c r="L11" s="236"/>
      <c r="M11" s="236" t="s">
        <v>1127</v>
      </c>
      <c r="N11" s="236"/>
      <c r="O11" s="236"/>
      <c r="P11" s="236"/>
      <c r="Q11" s="236"/>
      <c r="R11" s="236"/>
      <c r="S11" s="236"/>
      <c r="T11" s="236" t="s">
        <v>1127</v>
      </c>
      <c r="U11" s="236"/>
      <c r="V11" s="236"/>
      <c r="W11" s="236"/>
      <c r="X11" s="236"/>
      <c r="Y11" s="236"/>
      <c r="Z11" s="236"/>
      <c r="AA11" s="236"/>
      <c r="AB11" s="236"/>
      <c r="AC11" s="236"/>
      <c r="AD11" s="236" t="s">
        <v>1127</v>
      </c>
      <c r="AE11" s="236" t="s">
        <v>1127</v>
      </c>
      <c r="AF11" s="236"/>
      <c r="AG11" s="236"/>
      <c r="AH11" s="236"/>
      <c r="AI11" s="236"/>
      <c r="AJ11" s="236"/>
      <c r="AK11" s="236"/>
      <c r="AL11" s="236"/>
      <c r="AM11" s="236"/>
      <c r="AN11" s="236"/>
    </row>
    <row r="12" spans="1:40" s="231" customFormat="1" ht="11.25" customHeight="1">
      <c r="A12" s="225"/>
      <c r="B12" s="238"/>
      <c r="C12" s="235" t="s">
        <v>1128</v>
      </c>
      <c r="D12" s="236" t="s">
        <v>1127</v>
      </c>
      <c r="E12" s="236" t="s">
        <v>1127</v>
      </c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 t="s">
        <v>1127</v>
      </c>
      <c r="U12" s="236"/>
      <c r="V12" s="236"/>
      <c r="W12" s="236" t="s">
        <v>1127</v>
      </c>
      <c r="X12" s="236"/>
      <c r="Y12" s="236"/>
      <c r="Z12" s="236" t="s">
        <v>1127</v>
      </c>
      <c r="AA12" s="236" t="s">
        <v>1127</v>
      </c>
      <c r="AB12" s="236"/>
      <c r="AC12" s="236" t="s">
        <v>1127</v>
      </c>
      <c r="AD12" s="236" t="s">
        <v>1127</v>
      </c>
      <c r="AE12" s="236"/>
      <c r="AF12" s="236"/>
      <c r="AG12" s="236"/>
      <c r="AH12" s="236"/>
      <c r="AI12" s="236"/>
      <c r="AJ12" s="236"/>
      <c r="AK12" s="236"/>
      <c r="AL12" s="236"/>
      <c r="AM12" s="236"/>
      <c r="AN12" s="236" t="s">
        <v>1127</v>
      </c>
    </row>
    <row r="13" spans="1:40" s="231" customFormat="1" ht="11.25" customHeight="1">
      <c r="A13" s="225"/>
      <c r="B13" s="238"/>
      <c r="C13" s="235" t="s">
        <v>1129</v>
      </c>
      <c r="D13" s="236" t="s">
        <v>1130</v>
      </c>
      <c r="E13" s="236" t="s">
        <v>1130</v>
      </c>
      <c r="F13" s="236"/>
      <c r="G13" s="236"/>
      <c r="H13" s="236"/>
      <c r="I13" s="236"/>
      <c r="J13" s="236" t="s">
        <v>1130</v>
      </c>
      <c r="K13" s="236"/>
      <c r="L13" s="236"/>
      <c r="M13" s="236" t="s">
        <v>1130</v>
      </c>
      <c r="N13" s="236"/>
      <c r="O13" s="236"/>
      <c r="P13" s="236"/>
      <c r="Q13" s="236"/>
      <c r="R13" s="236"/>
      <c r="S13" s="236"/>
      <c r="T13" s="236" t="s">
        <v>1130</v>
      </c>
      <c r="U13" s="236"/>
      <c r="V13" s="236"/>
      <c r="W13" s="236" t="s">
        <v>1130</v>
      </c>
      <c r="X13" s="236"/>
      <c r="Y13" s="236"/>
      <c r="Z13" s="236" t="s">
        <v>1130</v>
      </c>
      <c r="AA13" s="236" t="s">
        <v>1130</v>
      </c>
      <c r="AB13" s="236"/>
      <c r="AC13" s="236" t="s">
        <v>1130</v>
      </c>
      <c r="AD13" s="236" t="s">
        <v>1130</v>
      </c>
      <c r="AE13" s="236" t="s">
        <v>1130</v>
      </c>
      <c r="AF13" s="236"/>
      <c r="AG13" s="236"/>
      <c r="AH13" s="236"/>
      <c r="AI13" s="236"/>
      <c r="AJ13" s="236"/>
      <c r="AK13" s="236"/>
      <c r="AL13" s="236" t="s">
        <v>1130</v>
      </c>
      <c r="AM13" s="236"/>
      <c r="AN13" s="236" t="s">
        <v>1130</v>
      </c>
    </row>
    <row r="14" spans="1:40" s="231" customFormat="1" ht="11.25" customHeight="1">
      <c r="A14" s="225"/>
      <c r="B14" s="237" t="s">
        <v>1131</v>
      </c>
      <c r="C14" s="235" t="s">
        <v>1132</v>
      </c>
      <c r="D14" s="236" t="s">
        <v>1130</v>
      </c>
      <c r="E14" s="236" t="s">
        <v>1130</v>
      </c>
      <c r="F14" s="236" t="s">
        <v>1130</v>
      </c>
      <c r="G14" s="236" t="s">
        <v>1130</v>
      </c>
      <c r="H14" s="236" t="s">
        <v>1130</v>
      </c>
      <c r="I14" s="236"/>
      <c r="J14" s="236" t="s">
        <v>1130</v>
      </c>
      <c r="K14" s="236"/>
      <c r="L14" s="236"/>
      <c r="M14" s="236"/>
      <c r="N14" s="236"/>
      <c r="O14" s="236"/>
      <c r="P14" s="236"/>
      <c r="Q14" s="236"/>
      <c r="R14" s="236"/>
      <c r="S14" s="236"/>
      <c r="T14" s="236" t="s">
        <v>1130</v>
      </c>
      <c r="U14" s="236"/>
      <c r="V14" s="236"/>
      <c r="W14" s="236" t="s">
        <v>1130</v>
      </c>
      <c r="X14" s="236"/>
      <c r="Y14" s="236"/>
      <c r="Z14" s="236"/>
      <c r="AA14" s="236" t="s">
        <v>1130</v>
      </c>
      <c r="AB14" s="236"/>
      <c r="AC14" s="236"/>
      <c r="AD14" s="236" t="s">
        <v>1130</v>
      </c>
      <c r="AE14" s="236" t="s">
        <v>1130</v>
      </c>
      <c r="AF14" s="236"/>
      <c r="AG14" s="236"/>
      <c r="AH14" s="236"/>
      <c r="AI14" s="236"/>
      <c r="AJ14" s="236"/>
      <c r="AK14" s="236"/>
      <c r="AL14" s="236" t="s">
        <v>1130</v>
      </c>
      <c r="AM14" s="236" t="s">
        <v>1130</v>
      </c>
      <c r="AN14" s="236" t="s">
        <v>1130</v>
      </c>
    </row>
    <row r="15" spans="1:40" s="231" customFormat="1" ht="11.25" customHeight="1">
      <c r="A15" s="225"/>
      <c r="B15" s="238"/>
      <c r="C15" s="235" t="s">
        <v>1133</v>
      </c>
      <c r="D15" s="236" t="s">
        <v>1130</v>
      </c>
      <c r="E15" s="236" t="s">
        <v>1130</v>
      </c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 t="s">
        <v>1130</v>
      </c>
      <c r="U15" s="236"/>
      <c r="V15" s="236"/>
      <c r="W15" s="236"/>
      <c r="X15" s="236"/>
      <c r="Y15" s="236"/>
      <c r="Z15" s="236"/>
      <c r="AA15" s="236" t="s">
        <v>1130</v>
      </c>
      <c r="AB15" s="236"/>
      <c r="AC15" s="236" t="s">
        <v>1130</v>
      </c>
      <c r="AD15" s="236"/>
      <c r="AE15" s="236"/>
      <c r="AF15" s="236"/>
      <c r="AG15" s="236"/>
      <c r="AH15" s="236"/>
      <c r="AI15" s="236"/>
      <c r="AJ15" s="236"/>
      <c r="AK15" s="236"/>
      <c r="AL15" s="236" t="s">
        <v>1130</v>
      </c>
      <c r="AM15" s="236"/>
      <c r="AN15" s="236"/>
    </row>
    <row r="16" spans="1:40" s="231" customFormat="1" ht="11.25" customHeight="1">
      <c r="A16" s="225"/>
      <c r="B16" s="238"/>
      <c r="C16" s="235" t="s">
        <v>1129</v>
      </c>
      <c r="D16" s="236" t="s">
        <v>1130</v>
      </c>
      <c r="E16" s="236" t="s">
        <v>1130</v>
      </c>
      <c r="F16" s="236" t="s">
        <v>1130</v>
      </c>
      <c r="G16" s="236" t="s">
        <v>1130</v>
      </c>
      <c r="H16" s="236" t="s">
        <v>1130</v>
      </c>
      <c r="I16" s="236"/>
      <c r="J16" s="236" t="s">
        <v>1130</v>
      </c>
      <c r="K16" s="236"/>
      <c r="L16" s="236"/>
      <c r="M16" s="236"/>
      <c r="N16" s="236"/>
      <c r="O16" s="236"/>
      <c r="P16" s="236"/>
      <c r="Q16" s="236"/>
      <c r="R16" s="236"/>
      <c r="S16" s="236"/>
      <c r="T16" s="236" t="s">
        <v>1130</v>
      </c>
      <c r="U16" s="236"/>
      <c r="V16" s="236"/>
      <c r="W16" s="236" t="s">
        <v>1130</v>
      </c>
      <c r="X16" s="236"/>
      <c r="Y16" s="236"/>
      <c r="Z16" s="236"/>
      <c r="AA16" s="236" t="s">
        <v>1130</v>
      </c>
      <c r="AB16" s="236"/>
      <c r="AC16" s="236" t="s">
        <v>1130</v>
      </c>
      <c r="AD16" s="236" t="s">
        <v>1130</v>
      </c>
      <c r="AE16" s="236" t="s">
        <v>1130</v>
      </c>
      <c r="AF16" s="236"/>
      <c r="AG16" s="236"/>
      <c r="AH16" s="236"/>
      <c r="AI16" s="236"/>
      <c r="AJ16" s="236"/>
      <c r="AK16" s="236"/>
      <c r="AL16" s="236" t="s">
        <v>1130</v>
      </c>
      <c r="AM16" s="236" t="s">
        <v>1130</v>
      </c>
      <c r="AN16" s="236" t="s">
        <v>1130</v>
      </c>
    </row>
    <row r="17" spans="1:40" s="231" customFormat="1" ht="11.25" customHeight="1">
      <c r="A17" s="225"/>
      <c r="B17" s="237" t="s">
        <v>1134</v>
      </c>
      <c r="C17" s="235" t="s">
        <v>1135</v>
      </c>
      <c r="D17" s="236" t="s">
        <v>1130</v>
      </c>
      <c r="E17" s="236" t="s">
        <v>1130</v>
      </c>
      <c r="F17" s="236"/>
      <c r="G17" s="236"/>
      <c r="H17" s="236"/>
      <c r="I17" s="236"/>
      <c r="J17" s="236" t="s">
        <v>1130</v>
      </c>
      <c r="K17" s="236"/>
      <c r="L17" s="236"/>
      <c r="M17" s="236"/>
      <c r="N17" s="236"/>
      <c r="O17" s="236"/>
      <c r="P17" s="236"/>
      <c r="Q17" s="236"/>
      <c r="R17" s="236"/>
      <c r="S17" s="236"/>
      <c r="T17" s="236" t="s">
        <v>1130</v>
      </c>
      <c r="U17" s="236"/>
      <c r="V17" s="236"/>
      <c r="W17" s="236" t="s">
        <v>1130</v>
      </c>
      <c r="X17" s="236"/>
      <c r="Y17" s="236" t="s">
        <v>1130</v>
      </c>
      <c r="Z17" s="236" t="s">
        <v>1130</v>
      </c>
      <c r="AA17" s="236" t="s">
        <v>1130</v>
      </c>
      <c r="AB17" s="236"/>
      <c r="AC17" s="236" t="s">
        <v>1130</v>
      </c>
      <c r="AD17" s="236" t="s">
        <v>1130</v>
      </c>
      <c r="AE17" s="236" t="s">
        <v>1130</v>
      </c>
      <c r="AF17" s="236"/>
      <c r="AG17" s="236"/>
      <c r="AH17" s="236"/>
      <c r="AI17" s="236"/>
      <c r="AJ17" s="236"/>
      <c r="AK17" s="236"/>
      <c r="AL17" s="236" t="s">
        <v>1130</v>
      </c>
      <c r="AM17" s="236"/>
      <c r="AN17" s="236" t="s">
        <v>1130</v>
      </c>
    </row>
    <row r="18" spans="1:40" s="231" customFormat="1" ht="11.25" customHeight="1">
      <c r="A18" s="225"/>
      <c r="B18" s="238"/>
      <c r="C18" s="235" t="s">
        <v>1136</v>
      </c>
      <c r="D18" s="236" t="s">
        <v>1130</v>
      </c>
      <c r="E18" s="236" t="s">
        <v>1130</v>
      </c>
      <c r="F18" s="236"/>
      <c r="G18" s="236" t="s">
        <v>1130</v>
      </c>
      <c r="H18" s="236" t="s">
        <v>1130</v>
      </c>
      <c r="I18" s="236"/>
      <c r="J18" s="236" t="s">
        <v>1130</v>
      </c>
      <c r="K18" s="236"/>
      <c r="L18" s="236" t="s">
        <v>1130</v>
      </c>
      <c r="M18" s="236" t="s">
        <v>1130</v>
      </c>
      <c r="N18" s="236" t="s">
        <v>1130</v>
      </c>
      <c r="O18" s="236"/>
      <c r="P18" s="236"/>
      <c r="Q18" s="236"/>
      <c r="R18" s="236"/>
      <c r="S18" s="236"/>
      <c r="T18" s="236" t="s">
        <v>1130</v>
      </c>
      <c r="U18" s="236" t="s">
        <v>1130</v>
      </c>
      <c r="V18" s="236"/>
      <c r="W18" s="236" t="s">
        <v>1130</v>
      </c>
      <c r="X18" s="236"/>
      <c r="Y18" s="236" t="s">
        <v>1130</v>
      </c>
      <c r="Z18" s="236" t="s">
        <v>1130</v>
      </c>
      <c r="AA18" s="236" t="s">
        <v>1130</v>
      </c>
      <c r="AB18" s="236"/>
      <c r="AC18" s="236" t="s">
        <v>1130</v>
      </c>
      <c r="AD18" s="236" t="s">
        <v>1130</v>
      </c>
      <c r="AE18" s="236" t="s">
        <v>1130</v>
      </c>
      <c r="AF18" s="236"/>
      <c r="AG18" s="236"/>
      <c r="AH18" s="236"/>
      <c r="AI18" s="236"/>
      <c r="AJ18" s="236"/>
      <c r="AK18" s="236"/>
      <c r="AL18" s="236" t="s">
        <v>1130</v>
      </c>
      <c r="AM18" s="236" t="s">
        <v>1130</v>
      </c>
      <c r="AN18" s="236" t="s">
        <v>1130</v>
      </c>
    </row>
    <row r="19" spans="1:40" s="231" customFormat="1" ht="11.25" customHeight="1">
      <c r="A19" s="225"/>
      <c r="B19" s="238"/>
      <c r="C19" s="235" t="s">
        <v>1137</v>
      </c>
      <c r="D19" s="236" t="s">
        <v>1130</v>
      </c>
      <c r="E19" s="236" t="s">
        <v>1130</v>
      </c>
      <c r="F19" s="236"/>
      <c r="G19" s="236"/>
      <c r="H19" s="236"/>
      <c r="I19" s="236"/>
      <c r="J19" s="236" t="s">
        <v>1130</v>
      </c>
      <c r="K19" s="236"/>
      <c r="L19" s="236"/>
      <c r="M19" s="236"/>
      <c r="N19" s="236"/>
      <c r="O19" s="236"/>
      <c r="P19" s="236"/>
      <c r="Q19" s="236"/>
      <c r="R19" s="236"/>
      <c r="S19" s="236"/>
      <c r="T19" s="236" t="s">
        <v>1130</v>
      </c>
      <c r="U19" s="236" t="s">
        <v>1130</v>
      </c>
      <c r="V19" s="236"/>
      <c r="W19" s="236" t="s">
        <v>1130</v>
      </c>
      <c r="X19" s="236"/>
      <c r="Y19" s="236"/>
      <c r="Z19" s="236" t="s">
        <v>1130</v>
      </c>
      <c r="AA19" s="236" t="s">
        <v>1130</v>
      </c>
      <c r="AB19" s="236"/>
      <c r="AC19" s="236" t="s">
        <v>1130</v>
      </c>
      <c r="AD19" s="236"/>
      <c r="AE19" s="236"/>
      <c r="AF19" s="236"/>
      <c r="AG19" s="236"/>
      <c r="AH19" s="236"/>
      <c r="AI19" s="236"/>
      <c r="AJ19" s="236"/>
      <c r="AK19" s="236"/>
      <c r="AL19" s="236" t="s">
        <v>1130</v>
      </c>
      <c r="AM19" s="236"/>
      <c r="AN19" s="236" t="s">
        <v>1130</v>
      </c>
    </row>
    <row r="20" spans="1:40" s="231" customFormat="1" ht="11.25" customHeight="1">
      <c r="A20" s="225"/>
      <c r="B20" s="238"/>
      <c r="C20" s="235" t="s">
        <v>1138</v>
      </c>
      <c r="D20" s="236" t="s">
        <v>1130</v>
      </c>
      <c r="E20" s="236" t="s">
        <v>1130</v>
      </c>
      <c r="F20" s="236"/>
      <c r="G20" s="236"/>
      <c r="H20" s="236"/>
      <c r="I20" s="236"/>
      <c r="J20" s="236" t="s">
        <v>1130</v>
      </c>
      <c r="K20" s="236"/>
      <c r="L20" s="236"/>
      <c r="M20" s="236"/>
      <c r="N20" s="236"/>
      <c r="O20" s="236"/>
      <c r="P20" s="236"/>
      <c r="Q20" s="236"/>
      <c r="R20" s="236"/>
      <c r="S20" s="236"/>
      <c r="T20" s="236" t="s">
        <v>1130</v>
      </c>
      <c r="U20" s="236"/>
      <c r="V20" s="236"/>
      <c r="W20" s="236" t="s">
        <v>1130</v>
      </c>
      <c r="X20" s="236"/>
      <c r="Y20" s="236"/>
      <c r="Z20" s="236" t="s">
        <v>1130</v>
      </c>
      <c r="AA20" s="236" t="s">
        <v>1130</v>
      </c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 t="s">
        <v>1130</v>
      </c>
    </row>
    <row r="21" spans="1:40" s="231" customFormat="1" ht="11.25" customHeight="1">
      <c r="A21" s="225"/>
      <c r="B21" s="238"/>
      <c r="C21" s="235" t="s">
        <v>1129</v>
      </c>
      <c r="D21" s="236" t="s">
        <v>1130</v>
      </c>
      <c r="E21" s="236" t="s">
        <v>1130</v>
      </c>
      <c r="F21" s="236"/>
      <c r="G21" s="236" t="s">
        <v>1130</v>
      </c>
      <c r="H21" s="236" t="s">
        <v>1130</v>
      </c>
      <c r="I21" s="236"/>
      <c r="J21" s="236" t="s">
        <v>1130</v>
      </c>
      <c r="K21" s="236"/>
      <c r="L21" s="236" t="s">
        <v>1130</v>
      </c>
      <c r="M21" s="236" t="s">
        <v>1130</v>
      </c>
      <c r="N21" s="236" t="s">
        <v>1130</v>
      </c>
      <c r="O21" s="236"/>
      <c r="P21" s="236"/>
      <c r="Q21" s="236"/>
      <c r="R21" s="236"/>
      <c r="S21" s="236"/>
      <c r="T21" s="236" t="s">
        <v>1130</v>
      </c>
      <c r="U21" s="236" t="s">
        <v>1130</v>
      </c>
      <c r="V21" s="236"/>
      <c r="W21" s="236" t="s">
        <v>1130</v>
      </c>
      <c r="X21" s="236"/>
      <c r="Y21" s="236" t="s">
        <v>1130</v>
      </c>
      <c r="Z21" s="236" t="s">
        <v>1130</v>
      </c>
      <c r="AA21" s="236" t="s">
        <v>1130</v>
      </c>
      <c r="AB21" s="236"/>
      <c r="AC21" s="236" t="s">
        <v>1130</v>
      </c>
      <c r="AD21" s="236" t="s">
        <v>1130</v>
      </c>
      <c r="AE21" s="236" t="s">
        <v>1130</v>
      </c>
      <c r="AF21" s="236"/>
      <c r="AG21" s="236"/>
      <c r="AH21" s="236"/>
      <c r="AI21" s="236"/>
      <c r="AJ21" s="236"/>
      <c r="AK21" s="236"/>
      <c r="AL21" s="236" t="s">
        <v>1130</v>
      </c>
      <c r="AM21" s="236" t="s">
        <v>1130</v>
      </c>
      <c r="AN21" s="236" t="s">
        <v>1130</v>
      </c>
    </row>
    <row r="22" spans="1:40" s="231" customFormat="1" ht="11.25" customHeight="1">
      <c r="A22" s="225"/>
      <c r="B22" s="235" t="s">
        <v>1139</v>
      </c>
      <c r="C22" s="235" t="s">
        <v>1140</v>
      </c>
      <c r="D22" s="236" t="s">
        <v>1130</v>
      </c>
      <c r="E22" s="236" t="s">
        <v>1130</v>
      </c>
      <c r="F22" s="236"/>
      <c r="G22" s="236"/>
      <c r="H22" s="236"/>
      <c r="I22" s="236"/>
      <c r="J22" s="236" t="s">
        <v>1130</v>
      </c>
      <c r="K22" s="236"/>
      <c r="L22" s="236"/>
      <c r="M22" s="236"/>
      <c r="N22" s="236"/>
      <c r="O22" s="236"/>
      <c r="P22" s="236"/>
      <c r="Q22" s="236"/>
      <c r="R22" s="236"/>
      <c r="S22" s="236"/>
      <c r="T22" s="236" t="s">
        <v>1130</v>
      </c>
      <c r="U22" s="236"/>
      <c r="V22" s="236"/>
      <c r="W22" s="236" t="s">
        <v>1130</v>
      </c>
      <c r="X22" s="236"/>
      <c r="Y22" s="236"/>
      <c r="Z22" s="236" t="s">
        <v>1130</v>
      </c>
      <c r="AA22" s="236" t="s">
        <v>1130</v>
      </c>
      <c r="AB22" s="236"/>
      <c r="AC22" s="236" t="s">
        <v>1130</v>
      </c>
      <c r="AD22" s="236" t="s">
        <v>1130</v>
      </c>
      <c r="AE22" s="236"/>
      <c r="AF22" s="236"/>
      <c r="AG22" s="236"/>
      <c r="AH22" s="236"/>
      <c r="AI22" s="236"/>
      <c r="AJ22" s="236"/>
      <c r="AK22" s="236"/>
      <c r="AL22" s="236" t="s">
        <v>1130</v>
      </c>
      <c r="AM22" s="236"/>
      <c r="AN22" s="236" t="s">
        <v>1130</v>
      </c>
    </row>
    <row r="23" spans="1:40" s="231" customFormat="1" ht="11.25" customHeight="1">
      <c r="A23" s="225" t="s">
        <v>1141</v>
      </c>
      <c r="B23" s="237" t="s">
        <v>1142</v>
      </c>
      <c r="C23" s="235" t="s">
        <v>1143</v>
      </c>
      <c r="D23" s="236" t="s">
        <v>1144</v>
      </c>
      <c r="E23" s="236" t="s">
        <v>1144</v>
      </c>
      <c r="F23" s="236" t="s">
        <v>1144</v>
      </c>
      <c r="G23" s="236"/>
      <c r="H23" s="236" t="s">
        <v>1144</v>
      </c>
      <c r="I23" s="236"/>
      <c r="J23" s="236" t="s">
        <v>1144</v>
      </c>
      <c r="K23" s="236"/>
      <c r="L23" s="236"/>
      <c r="M23" s="236"/>
      <c r="N23" s="236" t="s">
        <v>1144</v>
      </c>
      <c r="O23" s="236"/>
      <c r="P23" s="236"/>
      <c r="Q23" s="236"/>
      <c r="R23" s="236" t="s">
        <v>1144</v>
      </c>
      <c r="S23" s="236"/>
      <c r="T23" s="236" t="s">
        <v>1144</v>
      </c>
      <c r="U23" s="236"/>
      <c r="V23" s="236" t="s">
        <v>1144</v>
      </c>
      <c r="W23" s="236" t="s">
        <v>1144</v>
      </c>
      <c r="X23" s="236"/>
      <c r="Y23" s="236" t="s">
        <v>1144</v>
      </c>
      <c r="Z23" s="236"/>
      <c r="AA23" s="236" t="s">
        <v>1144</v>
      </c>
      <c r="AB23" s="236" t="s">
        <v>1144</v>
      </c>
      <c r="AC23" s="236" t="s">
        <v>1144</v>
      </c>
      <c r="AD23" s="236" t="s">
        <v>1144</v>
      </c>
      <c r="AE23" s="236" t="s">
        <v>1144</v>
      </c>
      <c r="AF23" s="236" t="s">
        <v>1144</v>
      </c>
      <c r="AG23" s="236" t="s">
        <v>1144</v>
      </c>
      <c r="AH23" s="236"/>
      <c r="AI23" s="236"/>
      <c r="AJ23" s="236"/>
      <c r="AK23" s="236"/>
      <c r="AL23" s="236" t="s">
        <v>1144</v>
      </c>
      <c r="AM23" s="236" t="s">
        <v>1144</v>
      </c>
      <c r="AN23" s="236" t="s">
        <v>1144</v>
      </c>
    </row>
    <row r="24" spans="1:40" s="231" customFormat="1" ht="11.25" customHeight="1">
      <c r="A24" s="225"/>
      <c r="B24" s="238"/>
      <c r="C24" s="235" t="s">
        <v>1145</v>
      </c>
      <c r="D24" s="236" t="s">
        <v>1144</v>
      </c>
      <c r="E24" s="236" t="s">
        <v>1144</v>
      </c>
      <c r="F24" s="236"/>
      <c r="G24" s="236"/>
      <c r="H24" s="236"/>
      <c r="I24" s="236"/>
      <c r="J24" s="236" t="s">
        <v>1144</v>
      </c>
      <c r="K24" s="236"/>
      <c r="L24" s="236"/>
      <c r="M24" s="236" t="s">
        <v>1144</v>
      </c>
      <c r="N24" s="236"/>
      <c r="O24" s="236"/>
      <c r="P24" s="236"/>
      <c r="Q24" s="236"/>
      <c r="R24" s="236"/>
      <c r="S24" s="236"/>
      <c r="T24" s="236" t="s">
        <v>1144</v>
      </c>
      <c r="U24" s="236"/>
      <c r="V24" s="236"/>
      <c r="W24" s="236" t="s">
        <v>1144</v>
      </c>
      <c r="X24" s="236"/>
      <c r="Y24" s="236" t="s">
        <v>1144</v>
      </c>
      <c r="Z24" s="236"/>
      <c r="AA24" s="236" t="s">
        <v>1144</v>
      </c>
      <c r="AB24" s="236" t="s">
        <v>1144</v>
      </c>
      <c r="AC24" s="236" t="s">
        <v>1144</v>
      </c>
      <c r="AD24" s="236" t="s">
        <v>1144</v>
      </c>
      <c r="AE24" s="236" t="s">
        <v>1144</v>
      </c>
      <c r="AF24" s="236"/>
      <c r="AG24" s="236"/>
      <c r="AH24" s="236"/>
      <c r="AI24" s="236"/>
      <c r="AJ24" s="236"/>
      <c r="AK24" s="236"/>
      <c r="AL24" s="236" t="s">
        <v>1144</v>
      </c>
      <c r="AM24" s="236"/>
      <c r="AN24" s="236" t="s">
        <v>1144</v>
      </c>
    </row>
    <row r="25" spans="1:40" s="231" customFormat="1" ht="11.25" customHeight="1">
      <c r="A25" s="225"/>
      <c r="B25" s="238"/>
      <c r="C25" s="235" t="s">
        <v>1129</v>
      </c>
      <c r="D25" s="236" t="s">
        <v>1130</v>
      </c>
      <c r="E25" s="236" t="s">
        <v>1130</v>
      </c>
      <c r="F25" s="236" t="s">
        <v>1130</v>
      </c>
      <c r="G25" s="236"/>
      <c r="H25" s="236" t="s">
        <v>1130</v>
      </c>
      <c r="I25" s="236"/>
      <c r="J25" s="236" t="s">
        <v>1130</v>
      </c>
      <c r="K25" s="236"/>
      <c r="L25" s="236"/>
      <c r="M25" s="236" t="s">
        <v>1130</v>
      </c>
      <c r="N25" s="236" t="s">
        <v>1130</v>
      </c>
      <c r="O25" s="236"/>
      <c r="P25" s="236"/>
      <c r="Q25" s="236"/>
      <c r="R25" s="236" t="s">
        <v>1130</v>
      </c>
      <c r="S25" s="236"/>
      <c r="T25" s="236" t="s">
        <v>1130</v>
      </c>
      <c r="U25" s="236"/>
      <c r="V25" s="236" t="s">
        <v>1130</v>
      </c>
      <c r="W25" s="236" t="s">
        <v>1130</v>
      </c>
      <c r="X25" s="236"/>
      <c r="Y25" s="236" t="s">
        <v>1130</v>
      </c>
      <c r="Z25" s="236"/>
      <c r="AA25" s="236" t="s">
        <v>1130</v>
      </c>
      <c r="AB25" s="236" t="s">
        <v>1130</v>
      </c>
      <c r="AC25" s="236" t="s">
        <v>1130</v>
      </c>
      <c r="AD25" s="236" t="s">
        <v>1130</v>
      </c>
      <c r="AE25" s="236" t="s">
        <v>1130</v>
      </c>
      <c r="AF25" s="236" t="s">
        <v>1130</v>
      </c>
      <c r="AG25" s="236" t="s">
        <v>1130</v>
      </c>
      <c r="AH25" s="236"/>
      <c r="AI25" s="236"/>
      <c r="AJ25" s="236"/>
      <c r="AK25" s="236"/>
      <c r="AL25" s="236" t="s">
        <v>1130</v>
      </c>
      <c r="AM25" s="236" t="s">
        <v>1130</v>
      </c>
      <c r="AN25" s="236" t="s">
        <v>1130</v>
      </c>
    </row>
    <row r="26" spans="1:40" s="231" customFormat="1" ht="11.25" customHeight="1">
      <c r="A26" s="225"/>
      <c r="B26" s="235" t="s">
        <v>1146</v>
      </c>
      <c r="C26" s="235" t="s">
        <v>1147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 t="s">
        <v>1130</v>
      </c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</row>
    <row r="27" spans="1:40" s="231" customFormat="1" ht="11.25" customHeight="1">
      <c r="A27" s="225" t="s">
        <v>1001</v>
      </c>
      <c r="B27" s="239" t="s">
        <v>995</v>
      </c>
      <c r="C27" s="235" t="s">
        <v>1148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 t="s">
        <v>1130</v>
      </c>
      <c r="U27" s="236"/>
      <c r="V27" s="236"/>
      <c r="W27" s="236" t="s">
        <v>1130</v>
      </c>
      <c r="X27" s="236"/>
      <c r="Y27" s="236"/>
      <c r="Z27" s="236"/>
      <c r="AA27" s="236"/>
      <c r="AB27" s="236" t="s">
        <v>1130</v>
      </c>
      <c r="AC27" s="236" t="s">
        <v>1130</v>
      </c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</row>
    <row r="28" spans="1:40" s="231" customFormat="1" ht="11.25" customHeight="1">
      <c r="A28" s="225"/>
      <c r="B28" s="239" t="s">
        <v>998</v>
      </c>
      <c r="C28" s="235" t="s">
        <v>1149</v>
      </c>
      <c r="D28" s="236"/>
      <c r="E28" s="236" t="s">
        <v>1144</v>
      </c>
      <c r="F28" s="236" t="s">
        <v>1144</v>
      </c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 t="s">
        <v>1144</v>
      </c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</row>
    <row r="29" spans="1:40" s="231" customFormat="1" ht="11.25" customHeight="1">
      <c r="A29" s="225"/>
      <c r="B29" s="239" t="s">
        <v>1001</v>
      </c>
      <c r="C29" s="235" t="s">
        <v>1002</v>
      </c>
      <c r="D29" s="236" t="s">
        <v>1130</v>
      </c>
      <c r="E29" s="236" t="s">
        <v>1130</v>
      </c>
      <c r="F29" s="236" t="s">
        <v>1130</v>
      </c>
      <c r="G29" s="236" t="s">
        <v>1130</v>
      </c>
      <c r="H29" s="236" t="s">
        <v>1130</v>
      </c>
      <c r="I29" s="236" t="s">
        <v>1130</v>
      </c>
      <c r="J29" s="236" t="s">
        <v>1130</v>
      </c>
      <c r="K29" s="236" t="s">
        <v>1130</v>
      </c>
      <c r="L29" s="236"/>
      <c r="M29" s="236" t="s">
        <v>1130</v>
      </c>
      <c r="N29" s="236" t="s">
        <v>1130</v>
      </c>
      <c r="O29" s="236"/>
      <c r="P29" s="236" t="s">
        <v>1130</v>
      </c>
      <c r="Q29" s="236"/>
      <c r="R29" s="236" t="s">
        <v>1130</v>
      </c>
      <c r="S29" s="236"/>
      <c r="T29" s="236" t="s">
        <v>1130</v>
      </c>
      <c r="U29" s="236" t="s">
        <v>1130</v>
      </c>
      <c r="V29" s="236" t="s">
        <v>1130</v>
      </c>
      <c r="W29" s="236" t="s">
        <v>1130</v>
      </c>
      <c r="X29" s="236" t="s">
        <v>1130</v>
      </c>
      <c r="Y29" s="236" t="s">
        <v>1130</v>
      </c>
      <c r="Z29" s="236" t="s">
        <v>1130</v>
      </c>
      <c r="AA29" s="236" t="s">
        <v>1130</v>
      </c>
      <c r="AB29" s="236" t="s">
        <v>1130</v>
      </c>
      <c r="AC29" s="236" t="s">
        <v>1130</v>
      </c>
      <c r="AD29" s="236"/>
      <c r="AE29" s="236" t="s">
        <v>1130</v>
      </c>
      <c r="AF29" s="236" t="s">
        <v>1130</v>
      </c>
      <c r="AG29" s="236"/>
      <c r="AH29" s="236"/>
      <c r="AI29" s="236" t="s">
        <v>1130</v>
      </c>
      <c r="AJ29" s="236" t="s">
        <v>1130</v>
      </c>
      <c r="AK29" s="236" t="s">
        <v>1130</v>
      </c>
      <c r="AL29" s="236" t="s">
        <v>1130</v>
      </c>
      <c r="AM29" s="236" t="s">
        <v>1130</v>
      </c>
      <c r="AN29" s="236" t="s">
        <v>1130</v>
      </c>
    </row>
    <row r="30" spans="1:40" s="231" customFormat="1" ht="11.25" customHeight="1">
      <c r="A30" s="225" t="s">
        <v>1010</v>
      </c>
      <c r="B30" s="237" t="s">
        <v>1150</v>
      </c>
      <c r="C30" s="235" t="s">
        <v>1151</v>
      </c>
      <c r="D30" s="236" t="s">
        <v>1113</v>
      </c>
      <c r="E30" s="236" t="s">
        <v>1113</v>
      </c>
      <c r="F30" s="236" t="s">
        <v>1113</v>
      </c>
      <c r="G30" s="236" t="s">
        <v>1113</v>
      </c>
      <c r="H30" s="236"/>
      <c r="I30" s="236"/>
      <c r="J30" s="236" t="s">
        <v>1113</v>
      </c>
      <c r="K30" s="236"/>
      <c r="L30" s="236"/>
      <c r="M30" s="236"/>
      <c r="N30" s="236"/>
      <c r="O30" s="236"/>
      <c r="P30" s="236"/>
      <c r="Q30" s="236"/>
      <c r="R30" s="236"/>
      <c r="S30" s="236"/>
      <c r="T30" s="236" t="s">
        <v>1113</v>
      </c>
      <c r="U30" s="236"/>
      <c r="V30" s="236" t="s">
        <v>1113</v>
      </c>
      <c r="W30" s="236" t="s">
        <v>1113</v>
      </c>
      <c r="X30" s="236"/>
      <c r="Y30" s="236"/>
      <c r="Z30" s="236"/>
      <c r="AA30" s="236" t="s">
        <v>1113</v>
      </c>
      <c r="AB30" s="236" t="s">
        <v>1113</v>
      </c>
      <c r="AC30" s="236" t="s">
        <v>1113</v>
      </c>
      <c r="AD30" s="236" t="s">
        <v>1113</v>
      </c>
      <c r="AE30" s="236"/>
      <c r="AF30" s="236"/>
      <c r="AG30" s="236"/>
      <c r="AH30" s="236"/>
      <c r="AI30" s="236"/>
      <c r="AJ30" s="236"/>
      <c r="AK30" s="236"/>
      <c r="AL30" s="236" t="s">
        <v>1113</v>
      </c>
      <c r="AM30" s="236"/>
      <c r="AN30" s="236" t="s">
        <v>1113</v>
      </c>
    </row>
    <row r="31" spans="1:40" s="231" customFormat="1" ht="11.25" customHeight="1">
      <c r="A31" s="225"/>
      <c r="B31" s="238"/>
      <c r="C31" s="235" t="s">
        <v>1152</v>
      </c>
      <c r="D31" s="236" t="s">
        <v>1113</v>
      </c>
      <c r="E31" s="236" t="s">
        <v>1113</v>
      </c>
      <c r="F31" s="236" t="s">
        <v>1113</v>
      </c>
      <c r="G31" s="236"/>
      <c r="H31" s="236" t="s">
        <v>1113</v>
      </c>
      <c r="I31" s="236"/>
      <c r="J31" s="236" t="s">
        <v>1113</v>
      </c>
      <c r="K31" s="236"/>
      <c r="L31" s="236"/>
      <c r="M31" s="236"/>
      <c r="N31" s="236"/>
      <c r="O31" s="236"/>
      <c r="P31" s="236"/>
      <c r="Q31" s="236"/>
      <c r="R31" s="236"/>
      <c r="S31" s="236"/>
      <c r="T31" s="236" t="s">
        <v>1113</v>
      </c>
      <c r="U31" s="236"/>
      <c r="V31" s="236" t="s">
        <v>1113</v>
      </c>
      <c r="W31" s="236" t="s">
        <v>1113</v>
      </c>
      <c r="X31" s="236"/>
      <c r="Y31" s="236"/>
      <c r="Z31" s="236"/>
      <c r="AA31" s="236" t="s">
        <v>1113</v>
      </c>
      <c r="AB31" s="236"/>
      <c r="AC31" s="236" t="s">
        <v>1113</v>
      </c>
      <c r="AD31" s="236"/>
      <c r="AE31" s="236" t="s">
        <v>1113</v>
      </c>
      <c r="AF31" s="236" t="s">
        <v>1113</v>
      </c>
      <c r="AG31" s="236"/>
      <c r="AH31" s="236"/>
      <c r="AI31" s="236"/>
      <c r="AJ31" s="236"/>
      <c r="AK31" s="236"/>
      <c r="AL31" s="236" t="s">
        <v>1113</v>
      </c>
      <c r="AM31" s="236" t="s">
        <v>1113</v>
      </c>
      <c r="AN31" s="236" t="s">
        <v>1113</v>
      </c>
    </row>
    <row r="32" spans="1:40" s="231" customFormat="1" ht="11.25" customHeight="1">
      <c r="A32" s="225"/>
      <c r="B32" s="238"/>
      <c r="C32" s="235" t="s">
        <v>1153</v>
      </c>
      <c r="D32" s="236" t="s">
        <v>1113</v>
      </c>
      <c r="E32" s="236" t="s">
        <v>1113</v>
      </c>
      <c r="F32" s="236" t="s">
        <v>1113</v>
      </c>
      <c r="G32" s="236" t="s">
        <v>1113</v>
      </c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 t="s">
        <v>1113</v>
      </c>
      <c r="U32" s="236"/>
      <c r="V32" s="236"/>
      <c r="W32" s="236" t="s">
        <v>1113</v>
      </c>
      <c r="X32" s="236"/>
      <c r="Y32" s="236"/>
      <c r="Z32" s="236"/>
      <c r="AA32" s="236"/>
      <c r="AB32" s="236" t="s">
        <v>1113</v>
      </c>
      <c r="AC32" s="236" t="s">
        <v>1113</v>
      </c>
      <c r="AD32" s="236"/>
      <c r="AE32" s="236"/>
      <c r="AF32" s="236"/>
      <c r="AG32" s="236"/>
      <c r="AH32" s="236"/>
      <c r="AI32" s="236"/>
      <c r="AJ32" s="236"/>
      <c r="AK32" s="236"/>
      <c r="AL32" s="236" t="s">
        <v>1113</v>
      </c>
      <c r="AM32" s="236"/>
      <c r="AN32" s="236" t="s">
        <v>1113</v>
      </c>
    </row>
    <row r="33" spans="1:40" s="231" customFormat="1" ht="11.25" customHeight="1">
      <c r="A33" s="225"/>
      <c r="B33" s="238"/>
      <c r="C33" s="235" t="s">
        <v>1154</v>
      </c>
      <c r="D33" s="236" t="s">
        <v>1113</v>
      </c>
      <c r="E33" s="236" t="s">
        <v>1113</v>
      </c>
      <c r="F33" s="236" t="s">
        <v>1113</v>
      </c>
      <c r="G33" s="236"/>
      <c r="H33" s="236"/>
      <c r="I33" s="236"/>
      <c r="J33" s="236"/>
      <c r="K33" s="236"/>
      <c r="L33" s="236"/>
      <c r="M33" s="236"/>
      <c r="N33" s="236" t="s">
        <v>1113</v>
      </c>
      <c r="O33" s="236"/>
      <c r="P33" s="236"/>
      <c r="Q33" s="236"/>
      <c r="R33" s="236"/>
      <c r="S33" s="236"/>
      <c r="T33" s="236" t="s">
        <v>1113</v>
      </c>
      <c r="U33" s="236"/>
      <c r="V33" s="236"/>
      <c r="W33" s="236"/>
      <c r="X33" s="236"/>
      <c r="Y33" s="236"/>
      <c r="Z33" s="236"/>
      <c r="AA33" s="236"/>
      <c r="AB33" s="236" t="s">
        <v>1113</v>
      </c>
      <c r="AC33" s="236"/>
      <c r="AD33" s="236" t="s">
        <v>1113</v>
      </c>
      <c r="AE33" s="236"/>
      <c r="AF33" s="236" t="s">
        <v>1113</v>
      </c>
      <c r="AG33" s="236"/>
      <c r="AH33" s="236" t="s">
        <v>1113</v>
      </c>
      <c r="AI33" s="236"/>
      <c r="AJ33" s="236"/>
      <c r="AK33" s="236"/>
      <c r="AL33" s="236"/>
      <c r="AM33" s="236"/>
      <c r="AN33" s="236"/>
    </row>
    <row r="34" spans="1:40" s="231" customFormat="1" ht="11.25" customHeight="1">
      <c r="A34" s="225"/>
      <c r="B34" s="238"/>
      <c r="C34" s="235" t="s">
        <v>1129</v>
      </c>
      <c r="D34" s="236" t="s">
        <v>1130</v>
      </c>
      <c r="E34" s="236" t="s">
        <v>1130</v>
      </c>
      <c r="F34" s="236" t="s">
        <v>1130</v>
      </c>
      <c r="G34" s="236" t="s">
        <v>1130</v>
      </c>
      <c r="H34" s="236" t="s">
        <v>1130</v>
      </c>
      <c r="I34" s="236"/>
      <c r="J34" s="236" t="s">
        <v>1130</v>
      </c>
      <c r="K34" s="236"/>
      <c r="L34" s="236"/>
      <c r="M34" s="236"/>
      <c r="N34" s="236" t="s">
        <v>1130</v>
      </c>
      <c r="O34" s="236"/>
      <c r="P34" s="236"/>
      <c r="Q34" s="236"/>
      <c r="R34" s="236"/>
      <c r="S34" s="236"/>
      <c r="T34" s="236" t="s">
        <v>1130</v>
      </c>
      <c r="U34" s="236"/>
      <c r="V34" s="236" t="s">
        <v>1130</v>
      </c>
      <c r="W34" s="236" t="s">
        <v>1130</v>
      </c>
      <c r="X34" s="236"/>
      <c r="Y34" s="236"/>
      <c r="Z34" s="236"/>
      <c r="AA34" s="236" t="s">
        <v>1130</v>
      </c>
      <c r="AB34" s="236" t="s">
        <v>1130</v>
      </c>
      <c r="AC34" s="236" t="s">
        <v>1130</v>
      </c>
      <c r="AD34" s="236" t="s">
        <v>1130</v>
      </c>
      <c r="AE34" s="236" t="s">
        <v>1130</v>
      </c>
      <c r="AF34" s="236" t="s">
        <v>1130</v>
      </c>
      <c r="AG34" s="236"/>
      <c r="AH34" s="236" t="s">
        <v>1130</v>
      </c>
      <c r="AI34" s="236"/>
      <c r="AJ34" s="236"/>
      <c r="AK34" s="236"/>
      <c r="AL34" s="236" t="s">
        <v>1130</v>
      </c>
      <c r="AM34" s="236" t="s">
        <v>1130</v>
      </c>
      <c r="AN34" s="236" t="s">
        <v>1130</v>
      </c>
    </row>
    <row r="35" spans="1:40" s="231" customFormat="1" ht="11.25" customHeight="1">
      <c r="A35" s="225"/>
      <c r="B35" s="239" t="s">
        <v>1010</v>
      </c>
      <c r="C35" s="240" t="s">
        <v>1155</v>
      </c>
      <c r="D35" s="236"/>
      <c r="E35" s="236" t="s">
        <v>1113</v>
      </c>
      <c r="F35" s="236"/>
      <c r="G35" s="236"/>
      <c r="H35" s="236" t="s">
        <v>1113</v>
      </c>
      <c r="I35" s="236"/>
      <c r="J35" s="236" t="s">
        <v>1113</v>
      </c>
      <c r="K35" s="236"/>
      <c r="L35" s="236"/>
      <c r="M35" s="236"/>
      <c r="N35" s="236"/>
      <c r="O35" s="236"/>
      <c r="P35" s="236"/>
      <c r="Q35" s="236"/>
      <c r="R35" s="236"/>
      <c r="S35" s="236"/>
      <c r="T35" s="236" t="s">
        <v>1113</v>
      </c>
      <c r="U35" s="236"/>
      <c r="V35" s="236" t="s">
        <v>1113</v>
      </c>
      <c r="W35" s="236" t="s">
        <v>1113</v>
      </c>
      <c r="X35" s="236"/>
      <c r="Y35" s="236"/>
      <c r="Z35" s="236"/>
      <c r="AA35" s="236" t="s">
        <v>1113</v>
      </c>
      <c r="AB35" s="236" t="s">
        <v>1113</v>
      </c>
      <c r="AC35" s="236" t="s">
        <v>1113</v>
      </c>
      <c r="AD35" s="236" t="s">
        <v>1113</v>
      </c>
      <c r="AE35" s="236" t="s">
        <v>1113</v>
      </c>
      <c r="AF35" s="236"/>
      <c r="AG35" s="236"/>
      <c r="AH35" s="236"/>
      <c r="AI35" s="236"/>
      <c r="AJ35" s="236"/>
      <c r="AK35" s="236"/>
      <c r="AL35" s="236" t="s">
        <v>1113</v>
      </c>
      <c r="AM35" s="236" t="s">
        <v>1113</v>
      </c>
      <c r="AN35" s="236" t="s">
        <v>1113</v>
      </c>
    </row>
    <row r="36" spans="1:40" s="231" customFormat="1" ht="11.25" customHeight="1">
      <c r="A36" s="241" t="s">
        <v>1156</v>
      </c>
      <c r="B36" s="237" t="s">
        <v>1157</v>
      </c>
      <c r="C36" s="235" t="s">
        <v>1158</v>
      </c>
      <c r="D36" s="236"/>
      <c r="E36" s="236" t="s">
        <v>1130</v>
      </c>
      <c r="F36" s="236" t="s">
        <v>1130</v>
      </c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 t="s">
        <v>1130</v>
      </c>
      <c r="U36" s="236"/>
      <c r="V36" s="236"/>
      <c r="W36" s="236" t="s">
        <v>1130</v>
      </c>
      <c r="X36" s="236"/>
      <c r="Y36" s="236"/>
      <c r="Z36" s="236"/>
      <c r="AA36" s="236" t="s">
        <v>1130</v>
      </c>
      <c r="AB36" s="236" t="s">
        <v>1130</v>
      </c>
      <c r="AC36" s="236"/>
      <c r="AD36" s="236" t="s">
        <v>1130</v>
      </c>
      <c r="AE36" s="236"/>
      <c r="AF36" s="236"/>
      <c r="AG36" s="236"/>
      <c r="AH36" s="236"/>
      <c r="AI36" s="236"/>
      <c r="AJ36" s="236"/>
      <c r="AK36" s="236"/>
      <c r="AL36" s="236" t="s">
        <v>1130</v>
      </c>
      <c r="AM36" s="236"/>
      <c r="AN36" s="236"/>
    </row>
    <row r="37" spans="1:40" s="231" customFormat="1" ht="11.25" customHeight="1">
      <c r="A37" s="242"/>
      <c r="B37" s="238"/>
      <c r="C37" s="240" t="s">
        <v>1015</v>
      </c>
      <c r="D37" s="236"/>
      <c r="E37" s="236" t="s">
        <v>1127</v>
      </c>
      <c r="F37" s="236"/>
      <c r="G37" s="236"/>
      <c r="H37" s="236"/>
      <c r="I37" s="236"/>
      <c r="J37" s="236"/>
      <c r="K37" s="236"/>
      <c r="L37" s="236"/>
      <c r="M37" s="236"/>
      <c r="N37" s="236" t="s">
        <v>1127</v>
      </c>
      <c r="O37" s="236"/>
      <c r="P37" s="236"/>
      <c r="Q37" s="236"/>
      <c r="R37" s="236"/>
      <c r="S37" s="236"/>
      <c r="T37" s="236" t="s">
        <v>1127</v>
      </c>
      <c r="U37" s="236"/>
      <c r="V37" s="236"/>
      <c r="W37" s="236" t="s">
        <v>1127</v>
      </c>
      <c r="X37" s="236"/>
      <c r="Y37" s="236"/>
      <c r="Z37" s="236"/>
      <c r="AA37" s="236"/>
      <c r="AB37" s="236" t="s">
        <v>1127</v>
      </c>
      <c r="AC37" s="236" t="s">
        <v>1127</v>
      </c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</row>
    <row r="38" spans="1:40" s="231" customFormat="1" ht="11.25" customHeight="1">
      <c r="A38" s="242"/>
      <c r="B38" s="238"/>
      <c r="C38" s="235" t="s">
        <v>1129</v>
      </c>
      <c r="D38" s="236"/>
      <c r="E38" s="236" t="s">
        <v>1130</v>
      </c>
      <c r="F38" s="236" t="s">
        <v>1130</v>
      </c>
      <c r="G38" s="236"/>
      <c r="H38" s="236"/>
      <c r="I38" s="236"/>
      <c r="J38" s="236"/>
      <c r="K38" s="236"/>
      <c r="L38" s="236"/>
      <c r="M38" s="236"/>
      <c r="N38" s="236" t="s">
        <v>1130</v>
      </c>
      <c r="O38" s="236"/>
      <c r="P38" s="236"/>
      <c r="Q38" s="236"/>
      <c r="R38" s="236"/>
      <c r="S38" s="236"/>
      <c r="T38" s="236" t="s">
        <v>1130</v>
      </c>
      <c r="U38" s="236"/>
      <c r="V38" s="236"/>
      <c r="W38" s="236" t="s">
        <v>1130</v>
      </c>
      <c r="X38" s="236"/>
      <c r="Y38" s="236"/>
      <c r="Z38" s="236"/>
      <c r="AA38" s="236" t="s">
        <v>1130</v>
      </c>
      <c r="AB38" s="236" t="s">
        <v>1130</v>
      </c>
      <c r="AC38" s="236" t="s">
        <v>1130</v>
      </c>
      <c r="AD38" s="236" t="s">
        <v>1130</v>
      </c>
      <c r="AE38" s="236"/>
      <c r="AF38" s="236"/>
      <c r="AG38" s="236"/>
      <c r="AH38" s="236"/>
      <c r="AI38" s="236"/>
      <c r="AJ38" s="236"/>
      <c r="AK38" s="236"/>
      <c r="AL38" s="236" t="s">
        <v>1130</v>
      </c>
      <c r="AM38" s="236"/>
      <c r="AN38" s="236"/>
    </row>
    <row r="39" spans="1:40" s="231" customFormat="1" ht="11.25" customHeight="1">
      <c r="A39" s="242"/>
      <c r="B39" s="240" t="s">
        <v>1159</v>
      </c>
      <c r="C39" s="240" t="s">
        <v>1015</v>
      </c>
      <c r="D39" s="236"/>
      <c r="E39" s="236" t="s">
        <v>1127</v>
      </c>
      <c r="F39" s="236"/>
      <c r="G39" s="236"/>
      <c r="H39" s="236"/>
      <c r="I39" s="236"/>
      <c r="J39" s="236" t="s">
        <v>1127</v>
      </c>
      <c r="K39" s="236"/>
      <c r="L39" s="236"/>
      <c r="M39" s="236"/>
      <c r="N39" s="236" t="s">
        <v>1127</v>
      </c>
      <c r="O39" s="236"/>
      <c r="P39" s="236"/>
      <c r="Q39" s="236"/>
      <c r="R39" s="236"/>
      <c r="S39" s="236"/>
      <c r="T39" s="236" t="s">
        <v>1127</v>
      </c>
      <c r="U39" s="236"/>
      <c r="V39" s="236"/>
      <c r="W39" s="236" t="s">
        <v>1127</v>
      </c>
      <c r="X39" s="236"/>
      <c r="Y39" s="236"/>
      <c r="Z39" s="236"/>
      <c r="AA39" s="236"/>
      <c r="AB39" s="236" t="s">
        <v>1127</v>
      </c>
      <c r="AC39" s="236" t="s">
        <v>1127</v>
      </c>
      <c r="AD39" s="236"/>
      <c r="AE39" s="236" t="s">
        <v>1127</v>
      </c>
      <c r="AF39" s="236"/>
      <c r="AG39" s="236"/>
      <c r="AH39" s="236"/>
      <c r="AI39" s="236"/>
      <c r="AJ39" s="236"/>
      <c r="AK39" s="236"/>
      <c r="AL39" s="236" t="s">
        <v>1127</v>
      </c>
      <c r="AM39" s="236"/>
      <c r="AN39" s="236"/>
    </row>
    <row r="40" spans="1:40" s="231" customFormat="1" ht="11.25" customHeight="1">
      <c r="A40" s="242"/>
      <c r="B40" s="237" t="s">
        <v>1160</v>
      </c>
      <c r="C40" s="240" t="s">
        <v>1015</v>
      </c>
      <c r="D40" s="236"/>
      <c r="E40" s="236" t="s">
        <v>1127</v>
      </c>
      <c r="F40" s="236"/>
      <c r="G40" s="236"/>
      <c r="H40" s="236"/>
      <c r="I40" s="236"/>
      <c r="J40" s="236" t="s">
        <v>1127</v>
      </c>
      <c r="K40" s="236"/>
      <c r="L40" s="236"/>
      <c r="M40" s="236"/>
      <c r="N40" s="236" t="s">
        <v>1127</v>
      </c>
      <c r="O40" s="236"/>
      <c r="P40" s="236"/>
      <c r="Q40" s="236"/>
      <c r="R40" s="236"/>
      <c r="S40" s="236"/>
      <c r="T40" s="236" t="s">
        <v>1127</v>
      </c>
      <c r="U40" s="236"/>
      <c r="V40" s="236"/>
      <c r="W40" s="236" t="s">
        <v>1127</v>
      </c>
      <c r="X40" s="236"/>
      <c r="Y40" s="236"/>
      <c r="Z40" s="236"/>
      <c r="AA40" s="236"/>
      <c r="AB40" s="236" t="s">
        <v>1127</v>
      </c>
      <c r="AC40" s="236" t="s">
        <v>1127</v>
      </c>
      <c r="AD40" s="236"/>
      <c r="AE40" s="236" t="s">
        <v>1127</v>
      </c>
      <c r="AF40" s="236"/>
      <c r="AG40" s="236"/>
      <c r="AH40" s="236"/>
      <c r="AI40" s="236"/>
      <c r="AJ40" s="236"/>
      <c r="AK40" s="236"/>
      <c r="AL40" s="236" t="s">
        <v>1127</v>
      </c>
      <c r="AM40" s="236"/>
      <c r="AN40" s="236"/>
    </row>
    <row r="41" spans="1:40" s="231" customFormat="1" ht="11.25" customHeight="1">
      <c r="A41" s="242"/>
      <c r="B41" s="237"/>
      <c r="C41" s="235" t="s">
        <v>1020</v>
      </c>
      <c r="D41" s="236"/>
      <c r="E41" s="236" t="s">
        <v>1127</v>
      </c>
      <c r="F41" s="236"/>
      <c r="G41" s="236"/>
      <c r="H41" s="236"/>
      <c r="I41" s="236"/>
      <c r="J41" s="236"/>
      <c r="K41" s="236"/>
      <c r="L41" s="236"/>
      <c r="M41" s="236"/>
      <c r="N41" s="236" t="s">
        <v>1127</v>
      </c>
      <c r="O41" s="236"/>
      <c r="P41" s="236"/>
      <c r="Q41" s="236"/>
      <c r="R41" s="236"/>
      <c r="S41" s="236"/>
      <c r="T41" s="236" t="s">
        <v>1127</v>
      </c>
      <c r="U41" s="236"/>
      <c r="V41" s="236"/>
      <c r="W41" s="236" t="s">
        <v>1127</v>
      </c>
      <c r="X41" s="236"/>
      <c r="Y41" s="236"/>
      <c r="Z41" s="236"/>
      <c r="AA41" s="236" t="s">
        <v>1127</v>
      </c>
      <c r="AB41" s="236" t="s">
        <v>1127</v>
      </c>
      <c r="AC41" s="236" t="s">
        <v>1127</v>
      </c>
      <c r="AD41" s="236" t="s">
        <v>1127</v>
      </c>
      <c r="AE41" s="236"/>
      <c r="AF41" s="236" t="s">
        <v>1127</v>
      </c>
      <c r="AG41" s="236"/>
      <c r="AH41" s="236"/>
      <c r="AI41" s="236"/>
      <c r="AJ41" s="236"/>
      <c r="AK41" s="236"/>
      <c r="AL41" s="236" t="s">
        <v>1127</v>
      </c>
      <c r="AM41" s="236"/>
      <c r="AN41" s="236"/>
    </row>
    <row r="42" spans="1:40" s="231" customFormat="1" ht="11.25" customHeight="1">
      <c r="A42" s="243"/>
      <c r="B42" s="238"/>
      <c r="C42" s="235" t="s">
        <v>1129</v>
      </c>
      <c r="D42" s="236"/>
      <c r="E42" s="236" t="s">
        <v>1130</v>
      </c>
      <c r="F42" s="236"/>
      <c r="G42" s="236"/>
      <c r="H42" s="236"/>
      <c r="I42" s="236"/>
      <c r="J42" s="236" t="s">
        <v>1130</v>
      </c>
      <c r="K42" s="236"/>
      <c r="L42" s="236"/>
      <c r="M42" s="236"/>
      <c r="N42" s="236" t="s">
        <v>1130</v>
      </c>
      <c r="O42" s="236"/>
      <c r="P42" s="236"/>
      <c r="Q42" s="236"/>
      <c r="R42" s="236"/>
      <c r="S42" s="236"/>
      <c r="T42" s="236" t="s">
        <v>1130</v>
      </c>
      <c r="U42" s="236"/>
      <c r="V42" s="236"/>
      <c r="W42" s="236" t="s">
        <v>1130</v>
      </c>
      <c r="X42" s="236"/>
      <c r="Y42" s="236"/>
      <c r="Z42" s="236"/>
      <c r="AA42" s="236" t="s">
        <v>1130</v>
      </c>
      <c r="AB42" s="236" t="s">
        <v>1130</v>
      </c>
      <c r="AC42" s="236" t="s">
        <v>1130</v>
      </c>
      <c r="AD42" s="236" t="s">
        <v>1130</v>
      </c>
      <c r="AE42" s="236" t="s">
        <v>1130</v>
      </c>
      <c r="AF42" s="236" t="s">
        <v>1130</v>
      </c>
      <c r="AG42" s="236"/>
      <c r="AH42" s="236"/>
      <c r="AI42" s="236"/>
      <c r="AJ42" s="236"/>
      <c r="AK42" s="236"/>
      <c r="AL42" s="236" t="s">
        <v>1130</v>
      </c>
      <c r="AM42" s="236"/>
      <c r="AN42" s="236"/>
    </row>
    <row r="43" spans="1:40" s="231" customFormat="1" ht="11.25" customHeight="1">
      <c r="A43" s="225" t="s">
        <v>1161</v>
      </c>
      <c r="B43" s="244" t="s">
        <v>1162</v>
      </c>
      <c r="C43" s="235" t="s">
        <v>1163</v>
      </c>
      <c r="D43" s="236"/>
      <c r="E43" s="236" t="s">
        <v>1130</v>
      </c>
      <c r="F43" s="236" t="s">
        <v>1130</v>
      </c>
      <c r="G43" s="236" t="s">
        <v>1130</v>
      </c>
      <c r="H43" s="236" t="s">
        <v>1130</v>
      </c>
      <c r="I43" s="236"/>
      <c r="J43" s="236" t="s">
        <v>1130</v>
      </c>
      <c r="K43" s="236"/>
      <c r="L43" s="236"/>
      <c r="M43" s="236"/>
      <c r="N43" s="236"/>
      <c r="O43" s="236"/>
      <c r="P43" s="236"/>
      <c r="Q43" s="236"/>
      <c r="R43" s="236"/>
      <c r="S43" s="236"/>
      <c r="T43" s="236" t="s">
        <v>1130</v>
      </c>
      <c r="U43" s="236"/>
      <c r="V43" s="236" t="s">
        <v>1130</v>
      </c>
      <c r="W43" s="236" t="s">
        <v>1130</v>
      </c>
      <c r="X43" s="236"/>
      <c r="Y43" s="236" t="s">
        <v>1130</v>
      </c>
      <c r="Z43" s="236"/>
      <c r="AA43" s="236" t="s">
        <v>1130</v>
      </c>
      <c r="AB43" s="236"/>
      <c r="AC43" s="236" t="s">
        <v>1130</v>
      </c>
      <c r="AD43" s="236" t="s">
        <v>1130</v>
      </c>
      <c r="AE43" s="236"/>
      <c r="AF43" s="236"/>
      <c r="AG43" s="236"/>
      <c r="AH43" s="236" t="s">
        <v>1130</v>
      </c>
      <c r="AI43" s="236"/>
      <c r="AJ43" s="236"/>
      <c r="AK43" s="236"/>
      <c r="AL43" s="236" t="s">
        <v>1130</v>
      </c>
      <c r="AM43" s="236" t="s">
        <v>1130</v>
      </c>
      <c r="AN43" s="236" t="s">
        <v>1130</v>
      </c>
    </row>
    <row r="44" spans="1:40" s="231" customFormat="1" ht="11.25" customHeight="1">
      <c r="A44" s="225"/>
      <c r="B44" s="245"/>
      <c r="C44" s="235" t="s">
        <v>1022</v>
      </c>
      <c r="D44" s="236"/>
      <c r="E44" s="236" t="s">
        <v>1127</v>
      </c>
      <c r="F44" s="236"/>
      <c r="G44" s="236"/>
      <c r="H44" s="236"/>
      <c r="I44" s="236"/>
      <c r="J44" s="236" t="s">
        <v>1127</v>
      </c>
      <c r="K44" s="236"/>
      <c r="L44" s="236"/>
      <c r="M44" s="236"/>
      <c r="N44" s="236"/>
      <c r="O44" s="236"/>
      <c r="P44" s="236"/>
      <c r="Q44" s="236"/>
      <c r="R44" s="236"/>
      <c r="S44" s="236"/>
      <c r="T44" s="236" t="s">
        <v>1127</v>
      </c>
      <c r="U44" s="236"/>
      <c r="V44" s="236"/>
      <c r="W44" s="236" t="s">
        <v>1127</v>
      </c>
      <c r="X44" s="236"/>
      <c r="Y44" s="236"/>
      <c r="Z44" s="236"/>
      <c r="AA44" s="236" t="s">
        <v>1127</v>
      </c>
      <c r="AB44" s="236"/>
      <c r="AC44" s="236" t="s">
        <v>1127</v>
      </c>
      <c r="AD44" s="236"/>
      <c r="AE44" s="236" t="s">
        <v>1127</v>
      </c>
      <c r="AF44" s="236"/>
      <c r="AG44" s="236"/>
      <c r="AH44" s="236"/>
      <c r="AI44" s="236"/>
      <c r="AJ44" s="236"/>
      <c r="AK44" s="236"/>
      <c r="AL44" s="236" t="s">
        <v>1127</v>
      </c>
      <c r="AM44" s="236"/>
      <c r="AN44" s="236" t="s">
        <v>1127</v>
      </c>
    </row>
    <row r="45" spans="1:40" s="231" customFormat="1" ht="11.25" customHeight="1">
      <c r="A45" s="225"/>
      <c r="B45" s="245"/>
      <c r="C45" s="235" t="s">
        <v>1129</v>
      </c>
      <c r="D45" s="236"/>
      <c r="E45" s="236" t="s">
        <v>1130</v>
      </c>
      <c r="F45" s="236" t="s">
        <v>1130</v>
      </c>
      <c r="G45" s="236" t="s">
        <v>1130</v>
      </c>
      <c r="H45" s="236" t="s">
        <v>1130</v>
      </c>
      <c r="I45" s="236"/>
      <c r="J45" s="236" t="s">
        <v>1130</v>
      </c>
      <c r="K45" s="236"/>
      <c r="L45" s="236"/>
      <c r="M45" s="236"/>
      <c r="N45" s="236"/>
      <c r="O45" s="236"/>
      <c r="P45" s="236"/>
      <c r="Q45" s="236"/>
      <c r="R45" s="236"/>
      <c r="S45" s="236"/>
      <c r="T45" s="236" t="s">
        <v>1130</v>
      </c>
      <c r="U45" s="236"/>
      <c r="V45" s="236" t="s">
        <v>1130</v>
      </c>
      <c r="W45" s="236" t="s">
        <v>1130</v>
      </c>
      <c r="X45" s="236"/>
      <c r="Y45" s="236" t="s">
        <v>1130</v>
      </c>
      <c r="Z45" s="236"/>
      <c r="AA45" s="236" t="s">
        <v>1130</v>
      </c>
      <c r="AB45" s="236"/>
      <c r="AC45" s="236" t="s">
        <v>1130</v>
      </c>
      <c r="AD45" s="236" t="s">
        <v>1130</v>
      </c>
      <c r="AE45" s="236" t="s">
        <v>1130</v>
      </c>
      <c r="AF45" s="236"/>
      <c r="AG45" s="236"/>
      <c r="AH45" s="236"/>
      <c r="AI45" s="236"/>
      <c r="AJ45" s="236"/>
      <c r="AK45" s="236"/>
      <c r="AL45" s="236" t="s">
        <v>1130</v>
      </c>
      <c r="AM45" s="236" t="s">
        <v>1130</v>
      </c>
      <c r="AN45" s="236" t="s">
        <v>1130</v>
      </c>
    </row>
    <row r="46" spans="1:40" s="231" customFormat="1" ht="11.25" customHeight="1">
      <c r="A46" s="225"/>
      <c r="B46" s="237" t="s">
        <v>1164</v>
      </c>
      <c r="C46" s="235" t="s">
        <v>1165</v>
      </c>
      <c r="D46" s="236"/>
      <c r="E46" s="236" t="s">
        <v>1130</v>
      </c>
      <c r="F46" s="236"/>
      <c r="G46" s="236"/>
      <c r="H46" s="236"/>
      <c r="I46" s="236"/>
      <c r="J46" s="236" t="s">
        <v>1130</v>
      </c>
      <c r="K46" s="236"/>
      <c r="L46" s="236"/>
      <c r="M46" s="236"/>
      <c r="N46" s="236"/>
      <c r="O46" s="236"/>
      <c r="P46" s="236"/>
      <c r="Q46" s="236"/>
      <c r="R46" s="236"/>
      <c r="S46" s="236"/>
      <c r="T46" s="236" t="s">
        <v>1130</v>
      </c>
      <c r="U46" s="236"/>
      <c r="V46" s="236"/>
      <c r="W46" s="236" t="s">
        <v>1130</v>
      </c>
      <c r="X46" s="236"/>
      <c r="Y46" s="236"/>
      <c r="Z46" s="236"/>
      <c r="AA46" s="236" t="s">
        <v>1130</v>
      </c>
      <c r="AB46" s="236"/>
      <c r="AC46" s="236" t="s">
        <v>1130</v>
      </c>
      <c r="AD46" s="236"/>
      <c r="AE46" s="236" t="s">
        <v>1130</v>
      </c>
      <c r="AF46" s="236"/>
      <c r="AG46" s="236"/>
      <c r="AH46" s="236"/>
      <c r="AI46" s="236"/>
      <c r="AJ46" s="236"/>
      <c r="AK46" s="236"/>
      <c r="AL46" s="236" t="s">
        <v>1130</v>
      </c>
      <c r="AM46" s="236"/>
      <c r="AN46" s="236" t="s">
        <v>1130</v>
      </c>
    </row>
    <row r="47" spans="1:40" s="231" customFormat="1" ht="11.25" customHeight="1">
      <c r="A47" s="225"/>
      <c r="B47" s="238"/>
      <c r="C47" s="235" t="s">
        <v>1166</v>
      </c>
      <c r="D47" s="236"/>
      <c r="E47" s="236" t="s">
        <v>1130</v>
      </c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 t="s">
        <v>1130</v>
      </c>
      <c r="U47" s="236"/>
      <c r="V47" s="236"/>
      <c r="W47" s="236" t="s">
        <v>1130</v>
      </c>
      <c r="X47" s="236"/>
      <c r="Y47" s="236"/>
      <c r="Z47" s="236"/>
      <c r="AA47" s="236"/>
      <c r="AB47" s="236" t="s">
        <v>1130</v>
      </c>
      <c r="AC47" s="236" t="s">
        <v>1130</v>
      </c>
      <c r="AD47" s="236"/>
      <c r="AE47" s="236"/>
      <c r="AF47" s="236"/>
      <c r="AG47" s="236"/>
      <c r="AH47" s="236"/>
      <c r="AI47" s="236"/>
      <c r="AJ47" s="236"/>
      <c r="AK47" s="236"/>
      <c r="AL47" s="236" t="s">
        <v>1130</v>
      </c>
      <c r="AM47" s="236"/>
      <c r="AN47" s="236" t="s">
        <v>1130</v>
      </c>
    </row>
    <row r="48" spans="1:40" s="231" customFormat="1" ht="11.25" customHeight="1">
      <c r="A48" s="225"/>
      <c r="B48" s="238"/>
      <c r="C48" s="235" t="s">
        <v>1129</v>
      </c>
      <c r="D48" s="236"/>
      <c r="E48" s="236" t="s">
        <v>1130</v>
      </c>
      <c r="F48" s="236"/>
      <c r="G48" s="236"/>
      <c r="H48" s="236"/>
      <c r="I48" s="236"/>
      <c r="J48" s="236" t="s">
        <v>1130</v>
      </c>
      <c r="K48" s="236"/>
      <c r="L48" s="236"/>
      <c r="M48" s="236"/>
      <c r="N48" s="236"/>
      <c r="O48" s="236"/>
      <c r="P48" s="236"/>
      <c r="Q48" s="236"/>
      <c r="R48" s="236"/>
      <c r="S48" s="236"/>
      <c r="T48" s="236" t="s">
        <v>1130</v>
      </c>
      <c r="U48" s="236"/>
      <c r="V48" s="236"/>
      <c r="W48" s="236" t="s">
        <v>1130</v>
      </c>
      <c r="X48" s="236"/>
      <c r="Y48" s="236"/>
      <c r="Z48" s="236"/>
      <c r="AA48" s="236" t="s">
        <v>1130</v>
      </c>
      <c r="AB48" s="236" t="s">
        <v>1130</v>
      </c>
      <c r="AC48" s="236" t="s">
        <v>1130</v>
      </c>
      <c r="AD48" s="236"/>
      <c r="AE48" s="236" t="s">
        <v>1130</v>
      </c>
      <c r="AF48" s="236"/>
      <c r="AG48" s="236"/>
      <c r="AH48" s="236"/>
      <c r="AI48" s="236"/>
      <c r="AJ48" s="236"/>
      <c r="AK48" s="236"/>
      <c r="AL48" s="236" t="s">
        <v>1130</v>
      </c>
      <c r="AM48" s="236"/>
      <c r="AN48" s="236" t="s">
        <v>1130</v>
      </c>
    </row>
    <row r="49" spans="1:40" s="231" customFormat="1" ht="11.25" customHeight="1">
      <c r="A49" s="225"/>
      <c r="B49" s="239" t="s">
        <v>1027</v>
      </c>
      <c r="C49" s="240" t="s">
        <v>1063</v>
      </c>
      <c r="D49" s="236" t="s">
        <v>1113</v>
      </c>
      <c r="E49" s="236" t="s">
        <v>1113</v>
      </c>
      <c r="F49" s="236" t="s">
        <v>1113</v>
      </c>
      <c r="G49" s="236"/>
      <c r="H49" s="236" t="s">
        <v>1113</v>
      </c>
      <c r="I49" s="236"/>
      <c r="J49" s="236" t="s">
        <v>1113</v>
      </c>
      <c r="K49" s="236"/>
      <c r="L49" s="236"/>
      <c r="M49" s="236"/>
      <c r="N49" s="236"/>
      <c r="O49" s="236"/>
      <c r="P49" s="236"/>
      <c r="Q49" s="236"/>
      <c r="R49" s="236"/>
      <c r="S49" s="236"/>
      <c r="T49" s="236" t="s">
        <v>1113</v>
      </c>
      <c r="U49" s="236"/>
      <c r="V49" s="236"/>
      <c r="W49" s="236" t="s">
        <v>1113</v>
      </c>
      <c r="X49" s="236"/>
      <c r="Y49" s="236"/>
      <c r="Z49" s="236" t="s">
        <v>1113</v>
      </c>
      <c r="AA49" s="236" t="s">
        <v>1113</v>
      </c>
      <c r="AB49" s="236"/>
      <c r="AC49" s="236" t="s">
        <v>1113</v>
      </c>
      <c r="AD49" s="236" t="s">
        <v>1113</v>
      </c>
      <c r="AE49" s="236" t="s">
        <v>1113</v>
      </c>
      <c r="AF49" s="236" t="s">
        <v>1113</v>
      </c>
      <c r="AG49" s="236"/>
      <c r="AH49" s="236"/>
      <c r="AI49" s="236"/>
      <c r="AJ49" s="236"/>
      <c r="AK49" s="236"/>
      <c r="AL49" s="236" t="s">
        <v>1113</v>
      </c>
      <c r="AM49" s="236" t="s">
        <v>1113</v>
      </c>
      <c r="AN49" s="236" t="s">
        <v>1113</v>
      </c>
    </row>
    <row r="50" spans="1:40" s="231" customFormat="1" ht="11.25" customHeight="1">
      <c r="A50" s="241" t="s">
        <v>1029</v>
      </c>
      <c r="B50" s="240" t="s">
        <v>1029</v>
      </c>
      <c r="C50" s="235" t="s">
        <v>1030</v>
      </c>
      <c r="D50" s="236" t="s">
        <v>1130</v>
      </c>
      <c r="E50" s="236" t="s">
        <v>1130</v>
      </c>
      <c r="F50" s="236" t="s">
        <v>1130</v>
      </c>
      <c r="G50" s="236" t="s">
        <v>1130</v>
      </c>
      <c r="H50" s="236" t="s">
        <v>1130</v>
      </c>
      <c r="I50" s="236"/>
      <c r="J50" s="236" t="s">
        <v>1130</v>
      </c>
      <c r="K50" s="236" t="s">
        <v>1130</v>
      </c>
      <c r="L50" s="236"/>
      <c r="M50" s="236" t="s">
        <v>1130</v>
      </c>
      <c r="N50" s="236" t="s">
        <v>1130</v>
      </c>
      <c r="O50" s="236" t="s">
        <v>1130</v>
      </c>
      <c r="P50" s="236" t="s">
        <v>1130</v>
      </c>
      <c r="Q50" s="236" t="s">
        <v>1130</v>
      </c>
      <c r="R50" s="236"/>
      <c r="S50" s="236" t="s">
        <v>1130</v>
      </c>
      <c r="T50" s="236" t="s">
        <v>1130</v>
      </c>
      <c r="U50" s="236" t="s">
        <v>1130</v>
      </c>
      <c r="V50" s="236" t="s">
        <v>1130</v>
      </c>
      <c r="W50" s="236" t="s">
        <v>1130</v>
      </c>
      <c r="X50" s="236"/>
      <c r="Y50" s="236" t="s">
        <v>1130</v>
      </c>
      <c r="Z50" s="236" t="s">
        <v>1130</v>
      </c>
      <c r="AA50" s="236" t="s">
        <v>1130</v>
      </c>
      <c r="AB50" s="236" t="s">
        <v>1130</v>
      </c>
      <c r="AC50" s="236" t="s">
        <v>1130</v>
      </c>
      <c r="AD50" s="236" t="s">
        <v>1130</v>
      </c>
      <c r="AE50" s="236" t="s">
        <v>1130</v>
      </c>
      <c r="AF50" s="236" t="s">
        <v>1130</v>
      </c>
      <c r="AG50" s="236"/>
      <c r="AH50" s="236" t="s">
        <v>1130</v>
      </c>
      <c r="AI50" s="236" t="s">
        <v>1130</v>
      </c>
      <c r="AJ50" s="236" t="s">
        <v>1130</v>
      </c>
      <c r="AK50" s="236"/>
      <c r="AL50" s="236" t="s">
        <v>1130</v>
      </c>
      <c r="AM50" s="236" t="s">
        <v>1130</v>
      </c>
      <c r="AN50" s="236" t="s">
        <v>1130</v>
      </c>
    </row>
    <row r="51" spans="1:40" s="231" customFormat="1" ht="11.25" customHeight="1">
      <c r="A51" s="246"/>
      <c r="B51" s="237" t="s">
        <v>1167</v>
      </c>
      <c r="C51" s="235" t="s">
        <v>1168</v>
      </c>
      <c r="D51" s="236" t="s">
        <v>1130</v>
      </c>
      <c r="E51" s="236" t="s">
        <v>1130</v>
      </c>
      <c r="F51" s="236"/>
      <c r="G51" s="236"/>
      <c r="H51" s="236"/>
      <c r="I51" s="236"/>
      <c r="J51" s="236" t="s">
        <v>1130</v>
      </c>
      <c r="K51" s="236"/>
      <c r="L51" s="236"/>
      <c r="M51" s="236"/>
      <c r="N51" s="236"/>
      <c r="O51" s="236"/>
      <c r="P51" s="236"/>
      <c r="Q51" s="236"/>
      <c r="R51" s="236"/>
      <c r="S51" s="236"/>
      <c r="T51" s="236" t="s">
        <v>1130</v>
      </c>
      <c r="U51" s="236"/>
      <c r="V51" s="236"/>
      <c r="W51" s="236" t="s">
        <v>1130</v>
      </c>
      <c r="X51" s="236"/>
      <c r="Y51" s="236"/>
      <c r="Z51" s="236"/>
      <c r="AA51" s="236" t="s">
        <v>1130</v>
      </c>
      <c r="AB51" s="236"/>
      <c r="AC51" s="236" t="s">
        <v>1130</v>
      </c>
      <c r="AD51" s="236"/>
      <c r="AE51" s="236"/>
      <c r="AF51" s="236"/>
      <c r="AG51" s="236"/>
      <c r="AH51" s="236"/>
      <c r="AI51" s="236"/>
      <c r="AJ51" s="236"/>
      <c r="AK51" s="236"/>
      <c r="AL51" s="236" t="s">
        <v>1130</v>
      </c>
      <c r="AM51" s="236"/>
      <c r="AN51" s="236" t="s">
        <v>1130</v>
      </c>
    </row>
    <row r="52" spans="1:40" s="231" customFormat="1" ht="11.25" customHeight="1">
      <c r="A52" s="246"/>
      <c r="B52" s="238"/>
      <c r="C52" s="235" t="s">
        <v>1169</v>
      </c>
      <c r="D52" s="236" t="s">
        <v>1130</v>
      </c>
      <c r="E52" s="236" t="s">
        <v>1130</v>
      </c>
      <c r="F52" s="236"/>
      <c r="G52" s="236"/>
      <c r="H52" s="236"/>
      <c r="I52" s="236"/>
      <c r="J52" s="236"/>
      <c r="K52" s="236"/>
      <c r="L52" s="236"/>
      <c r="M52" s="236" t="s">
        <v>1130</v>
      </c>
      <c r="N52" s="236" t="s">
        <v>1130</v>
      </c>
      <c r="O52" s="236"/>
      <c r="P52" s="236"/>
      <c r="Q52" s="236"/>
      <c r="R52" s="236"/>
      <c r="S52" s="236"/>
      <c r="T52" s="236" t="s">
        <v>1130</v>
      </c>
      <c r="U52" s="236"/>
      <c r="V52" s="236"/>
      <c r="W52" s="236" t="s">
        <v>1130</v>
      </c>
      <c r="X52" s="236"/>
      <c r="Y52" s="236"/>
      <c r="Z52" s="236"/>
      <c r="AA52" s="236" t="s">
        <v>1130</v>
      </c>
      <c r="AB52" s="236"/>
      <c r="AC52" s="236" t="s">
        <v>1130</v>
      </c>
      <c r="AD52" s="236"/>
      <c r="AE52" s="236" t="s">
        <v>1130</v>
      </c>
      <c r="AF52" s="236"/>
      <c r="AG52" s="236"/>
      <c r="AH52" s="236"/>
      <c r="AI52" s="236"/>
      <c r="AJ52" s="236"/>
      <c r="AK52" s="236"/>
      <c r="AL52" s="236" t="s">
        <v>1130</v>
      </c>
      <c r="AM52" s="236"/>
      <c r="AN52" s="236" t="s">
        <v>1130</v>
      </c>
    </row>
    <row r="53" spans="1:40" s="231" customFormat="1" ht="11.25" customHeight="1">
      <c r="A53" s="246"/>
      <c r="B53" s="238"/>
      <c r="C53" s="235" t="s">
        <v>1129</v>
      </c>
      <c r="D53" s="236" t="s">
        <v>1130</v>
      </c>
      <c r="E53" s="236" t="s">
        <v>1130</v>
      </c>
      <c r="F53" s="236"/>
      <c r="G53" s="236"/>
      <c r="H53" s="236"/>
      <c r="I53" s="236"/>
      <c r="J53" s="236" t="s">
        <v>1130</v>
      </c>
      <c r="K53" s="236"/>
      <c r="L53" s="236"/>
      <c r="M53" s="236" t="s">
        <v>1130</v>
      </c>
      <c r="N53" s="236" t="s">
        <v>1130</v>
      </c>
      <c r="O53" s="236"/>
      <c r="P53" s="236"/>
      <c r="Q53" s="236"/>
      <c r="R53" s="236"/>
      <c r="S53" s="236"/>
      <c r="T53" s="236" t="s">
        <v>1130</v>
      </c>
      <c r="U53" s="236"/>
      <c r="V53" s="236"/>
      <c r="W53" s="236" t="s">
        <v>1130</v>
      </c>
      <c r="X53" s="236"/>
      <c r="Y53" s="236"/>
      <c r="Z53" s="236"/>
      <c r="AA53" s="236" t="s">
        <v>1130</v>
      </c>
      <c r="AB53" s="236"/>
      <c r="AC53" s="236" t="s">
        <v>1130</v>
      </c>
      <c r="AD53" s="236"/>
      <c r="AE53" s="236" t="s">
        <v>1130</v>
      </c>
      <c r="AF53" s="236"/>
      <c r="AG53" s="236"/>
      <c r="AH53" s="236"/>
      <c r="AI53" s="236"/>
      <c r="AJ53" s="236"/>
      <c r="AK53" s="236"/>
      <c r="AL53" s="236" t="s">
        <v>1130</v>
      </c>
      <c r="AM53" s="236"/>
      <c r="AN53" s="236" t="s">
        <v>1130</v>
      </c>
    </row>
    <row r="54" spans="1:40" s="231" customFormat="1" ht="11.25" customHeight="1">
      <c r="A54" s="247"/>
      <c r="B54" s="247"/>
      <c r="C54" s="248" t="s">
        <v>1170</v>
      </c>
      <c r="D54" s="249">
        <f aca="true" t="shared" si="0" ref="D54:AN54">COUNTA(D4,D5,D6,D7,D8,D9,D13,D16,D21,D22,D25,D26,D27,D28,D29,D34,D35,D38,D42,D45,D50,D48,D49,D53)</f>
        <v>10</v>
      </c>
      <c r="E54" s="249">
        <f t="shared" si="0"/>
        <v>20</v>
      </c>
      <c r="F54" s="249">
        <f t="shared" si="0"/>
        <v>11</v>
      </c>
      <c r="G54" s="249">
        <f t="shared" si="0"/>
        <v>8</v>
      </c>
      <c r="H54" s="249">
        <f t="shared" si="0"/>
        <v>9</v>
      </c>
      <c r="I54" s="249">
        <f t="shared" si="0"/>
        <v>1</v>
      </c>
      <c r="J54" s="249">
        <f t="shared" si="0"/>
        <v>17</v>
      </c>
      <c r="K54" s="249">
        <f t="shared" si="0"/>
        <v>2</v>
      </c>
      <c r="L54" s="249">
        <f t="shared" si="0"/>
        <v>2</v>
      </c>
      <c r="M54" s="249">
        <f t="shared" si="0"/>
        <v>7</v>
      </c>
      <c r="N54" s="249">
        <f t="shared" si="0"/>
        <v>11</v>
      </c>
      <c r="O54" s="249">
        <f t="shared" si="0"/>
        <v>1</v>
      </c>
      <c r="P54" s="249">
        <f t="shared" si="0"/>
        <v>2</v>
      </c>
      <c r="Q54" s="249">
        <f t="shared" si="0"/>
        <v>1</v>
      </c>
      <c r="R54" s="249">
        <f t="shared" si="0"/>
        <v>2</v>
      </c>
      <c r="S54" s="249">
        <f t="shared" si="0"/>
        <v>1</v>
      </c>
      <c r="T54" s="249">
        <f t="shared" si="0"/>
        <v>22</v>
      </c>
      <c r="U54" s="249">
        <f t="shared" si="0"/>
        <v>3</v>
      </c>
      <c r="V54" s="249">
        <f t="shared" si="0"/>
        <v>7</v>
      </c>
      <c r="W54" s="249">
        <f t="shared" si="0"/>
        <v>21</v>
      </c>
      <c r="X54" s="249">
        <f t="shared" si="0"/>
        <v>1</v>
      </c>
      <c r="Y54" s="249">
        <f t="shared" si="0"/>
        <v>6</v>
      </c>
      <c r="Z54" s="249">
        <f t="shared" si="0"/>
        <v>6</v>
      </c>
      <c r="AA54" s="249">
        <f t="shared" si="0"/>
        <v>19</v>
      </c>
      <c r="AB54" s="249">
        <f t="shared" si="0"/>
        <v>13</v>
      </c>
      <c r="AC54" s="249">
        <f t="shared" si="0"/>
        <v>22</v>
      </c>
      <c r="AD54" s="249">
        <f t="shared" si="0"/>
        <v>14</v>
      </c>
      <c r="AE54" s="249">
        <f t="shared" si="0"/>
        <v>16</v>
      </c>
      <c r="AF54" s="249">
        <f t="shared" si="0"/>
        <v>6</v>
      </c>
      <c r="AG54" s="249">
        <f t="shared" si="0"/>
        <v>1</v>
      </c>
      <c r="AH54" s="249">
        <f t="shared" si="0"/>
        <v>2</v>
      </c>
      <c r="AI54" s="249">
        <f t="shared" si="0"/>
        <v>2</v>
      </c>
      <c r="AJ54" s="249">
        <f t="shared" si="0"/>
        <v>2</v>
      </c>
      <c r="AK54" s="249">
        <f t="shared" si="0"/>
        <v>1</v>
      </c>
      <c r="AL54" s="249">
        <f t="shared" si="0"/>
        <v>20</v>
      </c>
      <c r="AM54" s="249">
        <f t="shared" si="0"/>
        <v>9</v>
      </c>
      <c r="AN54" s="249">
        <f t="shared" si="0"/>
        <v>16</v>
      </c>
    </row>
    <row r="55" spans="1:40" s="231" customFormat="1" ht="11.25" customHeight="1">
      <c r="A55" s="250"/>
      <c r="B55" s="250"/>
      <c r="C55" s="251"/>
      <c r="D55" s="252" t="s">
        <v>1171</v>
      </c>
      <c r="E55" s="252" t="s">
        <v>1171</v>
      </c>
      <c r="F55" s="252" t="s">
        <v>1171</v>
      </c>
      <c r="G55" s="252" t="s">
        <v>1171</v>
      </c>
      <c r="H55" s="252" t="s">
        <v>1171</v>
      </c>
      <c r="I55" s="252" t="s">
        <v>1171</v>
      </c>
      <c r="J55" s="252" t="s">
        <v>1171</v>
      </c>
      <c r="K55" s="252" t="s">
        <v>1171</v>
      </c>
      <c r="L55" s="252" t="s">
        <v>1171</v>
      </c>
      <c r="M55" s="252" t="s">
        <v>1171</v>
      </c>
      <c r="N55" s="252" t="s">
        <v>1171</v>
      </c>
      <c r="O55" s="252" t="s">
        <v>1171</v>
      </c>
      <c r="P55" s="252" t="s">
        <v>1171</v>
      </c>
      <c r="Q55" s="252" t="s">
        <v>1171</v>
      </c>
      <c r="R55" s="252" t="s">
        <v>1171</v>
      </c>
      <c r="S55" s="252" t="s">
        <v>1171</v>
      </c>
      <c r="T55" s="252" t="s">
        <v>1171</v>
      </c>
      <c r="U55" s="252" t="s">
        <v>1171</v>
      </c>
      <c r="V55" s="252" t="s">
        <v>1171</v>
      </c>
      <c r="W55" s="252" t="s">
        <v>1171</v>
      </c>
      <c r="X55" s="252" t="s">
        <v>1171</v>
      </c>
      <c r="Y55" s="252" t="s">
        <v>1171</v>
      </c>
      <c r="Z55" s="252" t="s">
        <v>1171</v>
      </c>
      <c r="AA55" s="252" t="s">
        <v>1171</v>
      </c>
      <c r="AB55" s="252" t="s">
        <v>1171</v>
      </c>
      <c r="AC55" s="252" t="s">
        <v>1171</v>
      </c>
      <c r="AD55" s="252" t="s">
        <v>1171</v>
      </c>
      <c r="AE55" s="252" t="s">
        <v>1171</v>
      </c>
      <c r="AF55" s="252" t="s">
        <v>1171</v>
      </c>
      <c r="AG55" s="252" t="s">
        <v>1171</v>
      </c>
      <c r="AH55" s="252" t="s">
        <v>1171</v>
      </c>
      <c r="AI55" s="252" t="s">
        <v>1171</v>
      </c>
      <c r="AJ55" s="252" t="s">
        <v>1171</v>
      </c>
      <c r="AK55" s="252" t="s">
        <v>1171</v>
      </c>
      <c r="AL55" s="252" t="s">
        <v>1171</v>
      </c>
      <c r="AM55" s="252" t="s">
        <v>1171</v>
      </c>
      <c r="AN55" s="252" t="s">
        <v>1171</v>
      </c>
    </row>
    <row r="56" spans="1:40" s="231" customFormat="1" ht="11.25" customHeight="1">
      <c r="A56" s="253">
        <f>COUNTA(A4:A53)</f>
        <v>9</v>
      </c>
      <c r="B56" s="253">
        <f>COUNTA(B4:B53)-1</f>
        <v>24</v>
      </c>
      <c r="C56" s="251"/>
      <c r="D56" s="252" t="s">
        <v>1172</v>
      </c>
      <c r="E56" s="252" t="s">
        <v>1172</v>
      </c>
      <c r="F56" s="252" t="s">
        <v>1172</v>
      </c>
      <c r="G56" s="252" t="s">
        <v>1172</v>
      </c>
      <c r="H56" s="252" t="s">
        <v>1172</v>
      </c>
      <c r="I56" s="252" t="s">
        <v>1172</v>
      </c>
      <c r="J56" s="252" t="s">
        <v>1172</v>
      </c>
      <c r="K56" s="252" t="s">
        <v>1172</v>
      </c>
      <c r="L56" s="252" t="s">
        <v>1172</v>
      </c>
      <c r="M56" s="252" t="s">
        <v>1172</v>
      </c>
      <c r="N56" s="252" t="s">
        <v>1172</v>
      </c>
      <c r="O56" s="252" t="s">
        <v>1172</v>
      </c>
      <c r="P56" s="252" t="s">
        <v>1172</v>
      </c>
      <c r="Q56" s="252" t="s">
        <v>1172</v>
      </c>
      <c r="R56" s="252" t="s">
        <v>1172</v>
      </c>
      <c r="S56" s="252" t="s">
        <v>1172</v>
      </c>
      <c r="T56" s="252" t="s">
        <v>1172</v>
      </c>
      <c r="U56" s="252" t="s">
        <v>1172</v>
      </c>
      <c r="V56" s="252" t="s">
        <v>1172</v>
      </c>
      <c r="W56" s="252" t="s">
        <v>1172</v>
      </c>
      <c r="X56" s="252" t="s">
        <v>1172</v>
      </c>
      <c r="Y56" s="252" t="s">
        <v>1172</v>
      </c>
      <c r="Z56" s="252" t="s">
        <v>1172</v>
      </c>
      <c r="AA56" s="252" t="s">
        <v>1172</v>
      </c>
      <c r="AB56" s="252" t="s">
        <v>1172</v>
      </c>
      <c r="AC56" s="252" t="s">
        <v>1172</v>
      </c>
      <c r="AD56" s="252" t="s">
        <v>1172</v>
      </c>
      <c r="AE56" s="252" t="s">
        <v>1172</v>
      </c>
      <c r="AF56" s="252" t="s">
        <v>1172</v>
      </c>
      <c r="AG56" s="252" t="s">
        <v>1172</v>
      </c>
      <c r="AH56" s="252" t="s">
        <v>1172</v>
      </c>
      <c r="AI56" s="252" t="s">
        <v>1172</v>
      </c>
      <c r="AJ56" s="252" t="s">
        <v>1172</v>
      </c>
      <c r="AK56" s="252" t="s">
        <v>1172</v>
      </c>
      <c r="AL56" s="252" t="s">
        <v>1172</v>
      </c>
      <c r="AM56" s="252" t="s">
        <v>1172</v>
      </c>
      <c r="AN56" s="252" t="s">
        <v>1172</v>
      </c>
    </row>
    <row r="57" spans="1:40" s="231" customFormat="1" ht="11.25" customHeight="1">
      <c r="A57" s="253" t="s">
        <v>1173</v>
      </c>
      <c r="B57" s="253" t="s">
        <v>1174</v>
      </c>
      <c r="C57" s="251"/>
      <c r="D57" s="252" t="s">
        <v>1175</v>
      </c>
      <c r="E57" s="252" t="s">
        <v>1175</v>
      </c>
      <c r="F57" s="252" t="s">
        <v>1175</v>
      </c>
      <c r="G57" s="252" t="s">
        <v>1175</v>
      </c>
      <c r="H57" s="252" t="s">
        <v>1175</v>
      </c>
      <c r="I57" s="252" t="s">
        <v>1175</v>
      </c>
      <c r="J57" s="252" t="s">
        <v>1175</v>
      </c>
      <c r="K57" s="252" t="s">
        <v>1175</v>
      </c>
      <c r="L57" s="252" t="s">
        <v>1175</v>
      </c>
      <c r="M57" s="252" t="s">
        <v>1175</v>
      </c>
      <c r="N57" s="252" t="s">
        <v>1175</v>
      </c>
      <c r="O57" s="252" t="s">
        <v>1175</v>
      </c>
      <c r="P57" s="252" t="s">
        <v>1175</v>
      </c>
      <c r="Q57" s="252" t="s">
        <v>1175</v>
      </c>
      <c r="R57" s="252" t="s">
        <v>1175</v>
      </c>
      <c r="S57" s="252" t="s">
        <v>1175</v>
      </c>
      <c r="T57" s="252" t="s">
        <v>1175</v>
      </c>
      <c r="U57" s="252" t="s">
        <v>1175</v>
      </c>
      <c r="V57" s="252" t="s">
        <v>1175</v>
      </c>
      <c r="W57" s="252" t="s">
        <v>1175</v>
      </c>
      <c r="X57" s="252" t="s">
        <v>1175</v>
      </c>
      <c r="Y57" s="252" t="s">
        <v>1175</v>
      </c>
      <c r="Z57" s="252" t="s">
        <v>1175</v>
      </c>
      <c r="AA57" s="252" t="s">
        <v>1175</v>
      </c>
      <c r="AB57" s="252" t="s">
        <v>1175</v>
      </c>
      <c r="AC57" s="252" t="s">
        <v>1175</v>
      </c>
      <c r="AD57" s="252" t="s">
        <v>1175</v>
      </c>
      <c r="AE57" s="252" t="s">
        <v>1175</v>
      </c>
      <c r="AF57" s="252" t="s">
        <v>1175</v>
      </c>
      <c r="AG57" s="252" t="s">
        <v>1175</v>
      </c>
      <c r="AH57" s="252" t="s">
        <v>1175</v>
      </c>
      <c r="AI57" s="252" t="s">
        <v>1175</v>
      </c>
      <c r="AJ57" s="252" t="s">
        <v>1175</v>
      </c>
      <c r="AK57" s="252" t="s">
        <v>1175</v>
      </c>
      <c r="AL57" s="252" t="s">
        <v>1175</v>
      </c>
      <c r="AM57" s="252" t="s">
        <v>1175</v>
      </c>
      <c r="AN57" s="252" t="s">
        <v>1175</v>
      </c>
    </row>
    <row r="58" spans="1:40" s="231" customFormat="1" ht="11.25" customHeight="1">
      <c r="A58" s="253" t="s">
        <v>1176</v>
      </c>
      <c r="B58" s="253" t="s">
        <v>1177</v>
      </c>
      <c r="C58" s="251"/>
      <c r="D58" s="254">
        <f aca="true" t="shared" si="1" ref="D58:AN58">COUNTA(D5,D8,D9,D10,D11,D14,D17,D18,D22,D23,D24,D29,D30,D31,D35,D39,D41,D44,D43,D46,D49,D50,D51)</f>
        <v>14</v>
      </c>
      <c r="E58" s="254">
        <f t="shared" si="1"/>
        <v>23</v>
      </c>
      <c r="F58" s="254">
        <f t="shared" si="1"/>
        <v>10</v>
      </c>
      <c r="G58" s="254">
        <f t="shared" si="1"/>
        <v>8</v>
      </c>
      <c r="H58" s="254">
        <f t="shared" si="1"/>
        <v>9</v>
      </c>
      <c r="I58" s="254">
        <f t="shared" si="1"/>
        <v>1</v>
      </c>
      <c r="J58" s="254">
        <f t="shared" si="1"/>
        <v>22</v>
      </c>
      <c r="K58" s="254">
        <f t="shared" si="1"/>
        <v>2</v>
      </c>
      <c r="L58" s="254">
        <f t="shared" si="1"/>
        <v>2</v>
      </c>
      <c r="M58" s="254">
        <f t="shared" si="1"/>
        <v>6</v>
      </c>
      <c r="N58" s="254">
        <f t="shared" si="1"/>
        <v>9</v>
      </c>
      <c r="O58" s="254">
        <f t="shared" si="1"/>
        <v>1</v>
      </c>
      <c r="P58" s="254">
        <f t="shared" si="1"/>
        <v>2</v>
      </c>
      <c r="Q58" s="254">
        <f t="shared" si="1"/>
        <v>1</v>
      </c>
      <c r="R58" s="254">
        <f t="shared" si="1"/>
        <v>2</v>
      </c>
      <c r="S58" s="254">
        <f t="shared" si="1"/>
        <v>1</v>
      </c>
      <c r="T58" s="254">
        <f t="shared" si="1"/>
        <v>23</v>
      </c>
      <c r="U58" s="254">
        <f t="shared" si="1"/>
        <v>3</v>
      </c>
      <c r="V58" s="254">
        <f t="shared" si="1"/>
        <v>8</v>
      </c>
      <c r="W58" s="254">
        <f t="shared" si="1"/>
        <v>22</v>
      </c>
      <c r="X58" s="254">
        <f t="shared" si="1"/>
        <v>1</v>
      </c>
      <c r="Y58" s="254">
        <f t="shared" si="1"/>
        <v>8</v>
      </c>
      <c r="Z58" s="254">
        <f t="shared" si="1"/>
        <v>7</v>
      </c>
      <c r="AA58" s="254">
        <f t="shared" si="1"/>
        <v>21</v>
      </c>
      <c r="AB58" s="254">
        <f t="shared" si="1"/>
        <v>9</v>
      </c>
      <c r="AC58" s="254">
        <f t="shared" si="1"/>
        <v>21</v>
      </c>
      <c r="AD58" s="254">
        <f t="shared" si="1"/>
        <v>14</v>
      </c>
      <c r="AE58" s="254">
        <f t="shared" si="1"/>
        <v>18</v>
      </c>
      <c r="AF58" s="254">
        <f t="shared" si="1"/>
        <v>6</v>
      </c>
      <c r="AG58" s="254">
        <f t="shared" si="1"/>
        <v>1</v>
      </c>
      <c r="AH58" s="254">
        <f t="shared" si="1"/>
        <v>2</v>
      </c>
      <c r="AI58" s="254">
        <f t="shared" si="1"/>
        <v>2</v>
      </c>
      <c r="AJ58" s="254">
        <f t="shared" si="1"/>
        <v>2</v>
      </c>
      <c r="AK58" s="254">
        <f t="shared" si="1"/>
        <v>1</v>
      </c>
      <c r="AL58" s="254">
        <f t="shared" si="1"/>
        <v>21</v>
      </c>
      <c r="AM58" s="254">
        <f t="shared" si="1"/>
        <v>9</v>
      </c>
      <c r="AN58" s="254">
        <f t="shared" si="1"/>
        <v>18</v>
      </c>
    </row>
    <row r="59" spans="1:40" s="231" customFormat="1" ht="11.25" customHeight="1">
      <c r="A59" s="253" t="s">
        <v>1178</v>
      </c>
      <c r="B59" s="250"/>
      <c r="C59" s="251"/>
      <c r="D59" s="254" t="s">
        <v>1179</v>
      </c>
      <c r="E59" s="254" t="s">
        <v>1179</v>
      </c>
      <c r="F59" s="254" t="s">
        <v>1179</v>
      </c>
      <c r="G59" s="254" t="s">
        <v>1179</v>
      </c>
      <c r="H59" s="254" t="s">
        <v>1179</v>
      </c>
      <c r="I59" s="254" t="s">
        <v>1179</v>
      </c>
      <c r="J59" s="254" t="s">
        <v>1179</v>
      </c>
      <c r="K59" s="254" t="s">
        <v>1179</v>
      </c>
      <c r="L59" s="254" t="s">
        <v>1179</v>
      </c>
      <c r="M59" s="254" t="s">
        <v>1179</v>
      </c>
      <c r="N59" s="254" t="s">
        <v>1179</v>
      </c>
      <c r="O59" s="254" t="s">
        <v>1179</v>
      </c>
      <c r="P59" s="254" t="s">
        <v>1179</v>
      </c>
      <c r="Q59" s="254" t="s">
        <v>1179</v>
      </c>
      <c r="R59" s="254" t="s">
        <v>1179</v>
      </c>
      <c r="S59" s="254" t="s">
        <v>1179</v>
      </c>
      <c r="T59" s="254" t="s">
        <v>1179</v>
      </c>
      <c r="U59" s="254" t="s">
        <v>1179</v>
      </c>
      <c r="V59" s="254" t="s">
        <v>1179</v>
      </c>
      <c r="W59" s="254" t="s">
        <v>1179</v>
      </c>
      <c r="X59" s="254" t="s">
        <v>1179</v>
      </c>
      <c r="Y59" s="254" t="s">
        <v>1179</v>
      </c>
      <c r="Z59" s="254" t="s">
        <v>1179</v>
      </c>
      <c r="AA59" s="254" t="s">
        <v>1179</v>
      </c>
      <c r="AB59" s="254" t="s">
        <v>1179</v>
      </c>
      <c r="AC59" s="254" t="s">
        <v>1179</v>
      </c>
      <c r="AD59" s="254" t="s">
        <v>1179</v>
      </c>
      <c r="AE59" s="254" t="s">
        <v>1179</v>
      </c>
      <c r="AF59" s="254" t="s">
        <v>1179</v>
      </c>
      <c r="AG59" s="254" t="s">
        <v>1179</v>
      </c>
      <c r="AH59" s="254" t="s">
        <v>1179</v>
      </c>
      <c r="AI59" s="254" t="s">
        <v>1179</v>
      </c>
      <c r="AJ59" s="254" t="s">
        <v>1179</v>
      </c>
      <c r="AK59" s="254" t="s">
        <v>1179</v>
      </c>
      <c r="AL59" s="254" t="s">
        <v>1179</v>
      </c>
      <c r="AM59" s="254" t="s">
        <v>1179</v>
      </c>
      <c r="AN59" s="254" t="s">
        <v>1179</v>
      </c>
    </row>
    <row r="60" spans="1:40" s="231" customFormat="1" ht="11.25" customHeight="1">
      <c r="A60" s="250"/>
      <c r="B60" s="250"/>
      <c r="C60" s="251"/>
      <c r="D60" s="254">
        <f aca="true" t="shared" si="2" ref="D60:AN60">COUNTA(D4,D6,D7,D12,D15,D19,D20,D26,D27,D28,D32,D33,D36,D47,D52)</f>
        <v>7</v>
      </c>
      <c r="E60" s="254">
        <f t="shared" si="2"/>
        <v>11</v>
      </c>
      <c r="F60" s="254">
        <f t="shared" si="2"/>
        <v>4</v>
      </c>
      <c r="G60" s="254">
        <f t="shared" si="2"/>
        <v>1</v>
      </c>
      <c r="H60" s="254">
        <f t="shared" si="2"/>
        <v>0</v>
      </c>
      <c r="I60" s="254">
        <f t="shared" si="2"/>
        <v>0</v>
      </c>
      <c r="J60" s="254">
        <f t="shared" si="2"/>
        <v>2</v>
      </c>
      <c r="K60" s="254">
        <f t="shared" si="2"/>
        <v>0</v>
      </c>
      <c r="L60" s="254">
        <f t="shared" si="2"/>
        <v>0</v>
      </c>
      <c r="M60" s="254">
        <f t="shared" si="2"/>
        <v>1</v>
      </c>
      <c r="N60" s="254">
        <f t="shared" si="2"/>
        <v>2</v>
      </c>
      <c r="O60" s="254">
        <f t="shared" si="2"/>
        <v>0</v>
      </c>
      <c r="P60" s="254">
        <f t="shared" si="2"/>
        <v>0</v>
      </c>
      <c r="Q60" s="254">
        <f t="shared" si="2"/>
        <v>0</v>
      </c>
      <c r="R60" s="254">
        <f t="shared" si="2"/>
        <v>0</v>
      </c>
      <c r="S60" s="254">
        <f t="shared" si="2"/>
        <v>0</v>
      </c>
      <c r="T60" s="254">
        <f t="shared" si="2"/>
        <v>13</v>
      </c>
      <c r="U60" s="254">
        <f t="shared" si="2"/>
        <v>1</v>
      </c>
      <c r="V60" s="254">
        <f t="shared" si="2"/>
        <v>0</v>
      </c>
      <c r="W60" s="254">
        <f t="shared" si="2"/>
        <v>10</v>
      </c>
      <c r="X60" s="254">
        <f t="shared" si="2"/>
        <v>0</v>
      </c>
      <c r="Y60" s="254">
        <f t="shared" si="2"/>
        <v>0</v>
      </c>
      <c r="Z60" s="254">
        <f t="shared" si="2"/>
        <v>3</v>
      </c>
      <c r="AA60" s="254">
        <f t="shared" si="2"/>
        <v>7</v>
      </c>
      <c r="AB60" s="254">
        <f t="shared" si="2"/>
        <v>8</v>
      </c>
      <c r="AC60" s="254">
        <f t="shared" si="2"/>
        <v>10</v>
      </c>
      <c r="AD60" s="254">
        <f t="shared" si="2"/>
        <v>4</v>
      </c>
      <c r="AE60" s="254">
        <f t="shared" si="2"/>
        <v>1</v>
      </c>
      <c r="AF60" s="254">
        <f t="shared" si="2"/>
        <v>1</v>
      </c>
      <c r="AG60" s="254">
        <f t="shared" si="2"/>
        <v>0</v>
      </c>
      <c r="AH60" s="254">
        <f t="shared" si="2"/>
        <v>1</v>
      </c>
      <c r="AI60" s="254">
        <f t="shared" si="2"/>
        <v>0</v>
      </c>
      <c r="AJ60" s="254">
        <f t="shared" si="2"/>
        <v>0</v>
      </c>
      <c r="AK60" s="254">
        <f t="shared" si="2"/>
        <v>0</v>
      </c>
      <c r="AL60" s="254">
        <f t="shared" si="2"/>
        <v>9</v>
      </c>
      <c r="AM60" s="254">
        <f t="shared" si="2"/>
        <v>0</v>
      </c>
      <c r="AN60" s="254">
        <f t="shared" si="2"/>
        <v>7</v>
      </c>
    </row>
    <row r="61" spans="1:40" s="231" customFormat="1" ht="11.25" customHeight="1">
      <c r="A61" s="255"/>
      <c r="B61" s="255"/>
      <c r="C61" s="256"/>
      <c r="D61" s="257" t="s">
        <v>1180</v>
      </c>
      <c r="E61" s="257" t="s">
        <v>1180</v>
      </c>
      <c r="F61" s="257" t="s">
        <v>1180</v>
      </c>
      <c r="G61" s="257" t="s">
        <v>1180</v>
      </c>
      <c r="H61" s="257" t="s">
        <v>1180</v>
      </c>
      <c r="I61" s="257" t="s">
        <v>1180</v>
      </c>
      <c r="J61" s="257" t="s">
        <v>1180</v>
      </c>
      <c r="K61" s="257" t="s">
        <v>1180</v>
      </c>
      <c r="L61" s="257" t="s">
        <v>1180</v>
      </c>
      <c r="M61" s="257" t="s">
        <v>1180</v>
      </c>
      <c r="N61" s="257" t="s">
        <v>1180</v>
      </c>
      <c r="O61" s="257" t="s">
        <v>1180</v>
      </c>
      <c r="P61" s="257" t="s">
        <v>1180</v>
      </c>
      <c r="Q61" s="257" t="s">
        <v>1180</v>
      </c>
      <c r="R61" s="257" t="s">
        <v>1180</v>
      </c>
      <c r="S61" s="257" t="s">
        <v>1180</v>
      </c>
      <c r="T61" s="257" t="s">
        <v>1180</v>
      </c>
      <c r="U61" s="257" t="s">
        <v>1180</v>
      </c>
      <c r="V61" s="257" t="s">
        <v>1180</v>
      </c>
      <c r="W61" s="257" t="s">
        <v>1180</v>
      </c>
      <c r="X61" s="257" t="s">
        <v>1180</v>
      </c>
      <c r="Y61" s="257" t="s">
        <v>1180</v>
      </c>
      <c r="Z61" s="257" t="s">
        <v>1180</v>
      </c>
      <c r="AA61" s="257" t="s">
        <v>1180</v>
      </c>
      <c r="AB61" s="257" t="s">
        <v>1180</v>
      </c>
      <c r="AC61" s="257" t="s">
        <v>1180</v>
      </c>
      <c r="AD61" s="257" t="s">
        <v>1180</v>
      </c>
      <c r="AE61" s="257" t="s">
        <v>1180</v>
      </c>
      <c r="AF61" s="257" t="s">
        <v>1180</v>
      </c>
      <c r="AG61" s="257" t="s">
        <v>1180</v>
      </c>
      <c r="AH61" s="257" t="s">
        <v>1180</v>
      </c>
      <c r="AI61" s="257" t="s">
        <v>1180</v>
      </c>
      <c r="AJ61" s="257" t="s">
        <v>1180</v>
      </c>
      <c r="AK61" s="257" t="s">
        <v>1180</v>
      </c>
      <c r="AL61" s="257" t="s">
        <v>1180</v>
      </c>
      <c r="AM61" s="257" t="s">
        <v>1180</v>
      </c>
      <c r="AN61" s="257" t="s">
        <v>1180</v>
      </c>
    </row>
  </sheetData>
  <mergeCells count="28">
    <mergeCell ref="B51:B53"/>
    <mergeCell ref="B43:B45"/>
    <mergeCell ref="A50:A53"/>
    <mergeCell ref="C54:C61"/>
    <mergeCell ref="A23:A26"/>
    <mergeCell ref="B46:B48"/>
    <mergeCell ref="A30:A35"/>
    <mergeCell ref="B23:B25"/>
    <mergeCell ref="A27:A29"/>
    <mergeCell ref="A36:A42"/>
    <mergeCell ref="A43:A49"/>
    <mergeCell ref="B30:B34"/>
    <mergeCell ref="B36:B38"/>
    <mergeCell ref="B40:B42"/>
    <mergeCell ref="B10:B13"/>
    <mergeCell ref="B14:B16"/>
    <mergeCell ref="B17:B21"/>
    <mergeCell ref="A10:A22"/>
    <mergeCell ref="E2:S2"/>
    <mergeCell ref="AN2:AN3"/>
    <mergeCell ref="A4:A7"/>
    <mergeCell ref="A8:A9"/>
    <mergeCell ref="C2:C3"/>
    <mergeCell ref="D2:D3"/>
    <mergeCell ref="T2:AK2"/>
    <mergeCell ref="A2:A3"/>
    <mergeCell ref="B2:B3"/>
    <mergeCell ref="AL2:AM2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91" r:id="rId1"/>
  <headerFooter alignWithMargins="0">
    <oddHeader>&amp;R
平成20年3月31日現在</oddHeader>
  </headerFooter>
  <rowBreaks count="1" manualBreakCount="1">
    <brk id="35" max="39" man="1"/>
  </rowBreaks>
  <colBreaks count="1" manualBreakCount="1">
    <brk id="4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5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625" style="261" customWidth="1"/>
    <col min="2" max="2" width="8.625" style="259" customWidth="1"/>
    <col min="3" max="3" width="2.125" style="259" customWidth="1"/>
    <col min="4" max="16" width="2.125" style="260" customWidth="1"/>
    <col min="17" max="35" width="2.125" style="261" customWidth="1"/>
    <col min="36" max="36" width="2.125" style="260" customWidth="1"/>
    <col min="37" max="41" width="2.375" style="261" customWidth="1"/>
    <col min="42" max="16384" width="9.00390625" style="261" customWidth="1"/>
  </cols>
  <sheetData>
    <row r="1" ht="16.5" customHeight="1">
      <c r="A1" s="258" t="s">
        <v>1183</v>
      </c>
    </row>
    <row r="2" ht="18.75">
      <c r="A2" s="258" t="s">
        <v>1184</v>
      </c>
    </row>
    <row r="3" spans="1:41" ht="16.5" customHeight="1">
      <c r="A3" s="262"/>
      <c r="AO3" s="263" t="s">
        <v>1185</v>
      </c>
    </row>
    <row r="4" spans="1:41" ht="16.5" customHeight="1">
      <c r="A4" s="264" t="s">
        <v>1186</v>
      </c>
      <c r="B4" s="264" t="s">
        <v>1187</v>
      </c>
      <c r="C4" s="265" t="s">
        <v>1188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7"/>
    </row>
    <row r="5" spans="1:41" ht="34.5" customHeight="1">
      <c r="A5" s="268"/>
      <c r="B5" s="269"/>
      <c r="C5" s="270" t="s">
        <v>1189</v>
      </c>
      <c r="D5" s="270">
        <v>46</v>
      </c>
      <c r="E5" s="271">
        <v>47</v>
      </c>
      <c r="F5" s="271">
        <v>48</v>
      </c>
      <c r="G5" s="271">
        <v>49</v>
      </c>
      <c r="H5" s="271">
        <v>50</v>
      </c>
      <c r="I5" s="271">
        <v>51</v>
      </c>
      <c r="J5" s="271">
        <v>52</v>
      </c>
      <c r="K5" s="271">
        <v>53</v>
      </c>
      <c r="L5" s="271">
        <v>54</v>
      </c>
      <c r="M5" s="271">
        <v>55</v>
      </c>
      <c r="N5" s="271">
        <v>56</v>
      </c>
      <c r="O5" s="271">
        <v>57</v>
      </c>
      <c r="P5" s="271">
        <v>58</v>
      </c>
      <c r="Q5" s="271">
        <v>59</v>
      </c>
      <c r="R5" s="271">
        <v>60</v>
      </c>
      <c r="S5" s="271">
        <v>61</v>
      </c>
      <c r="T5" s="271">
        <v>62</v>
      </c>
      <c r="U5" s="271">
        <v>63</v>
      </c>
      <c r="V5" s="270" t="s">
        <v>1190</v>
      </c>
      <c r="W5" s="271">
        <v>2</v>
      </c>
      <c r="X5" s="271">
        <v>3</v>
      </c>
      <c r="Y5" s="271">
        <v>4</v>
      </c>
      <c r="Z5" s="271">
        <v>5</v>
      </c>
      <c r="AA5" s="271">
        <v>6</v>
      </c>
      <c r="AB5" s="271">
        <v>7</v>
      </c>
      <c r="AC5" s="271">
        <v>8</v>
      </c>
      <c r="AD5" s="271">
        <v>9</v>
      </c>
      <c r="AE5" s="271">
        <v>10</v>
      </c>
      <c r="AF5" s="271">
        <v>11</v>
      </c>
      <c r="AG5" s="271">
        <v>12</v>
      </c>
      <c r="AH5" s="271">
        <v>13</v>
      </c>
      <c r="AI5" s="270">
        <v>14</v>
      </c>
      <c r="AJ5" s="270">
        <v>15</v>
      </c>
      <c r="AK5" s="270">
        <v>16</v>
      </c>
      <c r="AL5" s="272">
        <v>17</v>
      </c>
      <c r="AM5" s="272">
        <v>18</v>
      </c>
      <c r="AN5" s="272">
        <v>19</v>
      </c>
      <c r="AO5" s="272" t="s">
        <v>1191</v>
      </c>
    </row>
    <row r="6" spans="1:41" ht="21" customHeight="1">
      <c r="A6" s="273" t="s">
        <v>1192</v>
      </c>
      <c r="B6" s="274" t="s">
        <v>1193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 t="s">
        <v>1181</v>
      </c>
      <c r="O6" s="275"/>
      <c r="P6" s="275"/>
      <c r="Q6" s="275"/>
      <c r="R6" s="275"/>
      <c r="S6" s="275" t="s">
        <v>1181</v>
      </c>
      <c r="T6" s="275"/>
      <c r="U6" s="275"/>
      <c r="V6" s="275"/>
      <c r="W6" s="275"/>
      <c r="X6" s="275" t="s">
        <v>1181</v>
      </c>
      <c r="Y6" s="275"/>
      <c r="Z6" s="275"/>
      <c r="AA6" s="275"/>
      <c r="AB6" s="275"/>
      <c r="AC6" s="275" t="s">
        <v>1181</v>
      </c>
      <c r="AD6" s="275"/>
      <c r="AE6" s="275"/>
      <c r="AF6" s="275"/>
      <c r="AG6" s="275"/>
      <c r="AH6" s="275" t="s">
        <v>1181</v>
      </c>
      <c r="AI6" s="275" t="s">
        <v>1194</v>
      </c>
      <c r="AJ6" s="275"/>
      <c r="AK6" s="275"/>
      <c r="AL6" s="276"/>
      <c r="AM6" s="276"/>
      <c r="AN6" s="276"/>
      <c r="AO6" s="277"/>
    </row>
    <row r="7" spans="1:41" ht="21" customHeight="1">
      <c r="A7" s="273" t="s">
        <v>1195</v>
      </c>
      <c r="B7" s="274" t="s">
        <v>1196</v>
      </c>
      <c r="C7" s="275"/>
      <c r="D7" s="275"/>
      <c r="E7" s="275" t="s">
        <v>1181</v>
      </c>
      <c r="F7" s="275"/>
      <c r="G7" s="275"/>
      <c r="H7" s="275"/>
      <c r="I7" s="275"/>
      <c r="J7" s="275"/>
      <c r="K7" s="275" t="s">
        <v>1181</v>
      </c>
      <c r="L7" s="275"/>
      <c r="M7" s="275"/>
      <c r="N7" s="275"/>
      <c r="O7" s="275"/>
      <c r="P7" s="275" t="s">
        <v>1181</v>
      </c>
      <c r="Q7" s="275"/>
      <c r="R7" s="275"/>
      <c r="S7" s="275"/>
      <c r="T7" s="275"/>
      <c r="U7" s="275" t="s">
        <v>1181</v>
      </c>
      <c r="V7" s="275"/>
      <c r="W7" s="275"/>
      <c r="X7" s="275"/>
      <c r="Y7" s="275"/>
      <c r="Z7" s="275" t="s">
        <v>1181</v>
      </c>
      <c r="AA7" s="275"/>
      <c r="AB7" s="275"/>
      <c r="AC7" s="275"/>
      <c r="AD7" s="275"/>
      <c r="AE7" s="275" t="s">
        <v>1181</v>
      </c>
      <c r="AF7" s="275"/>
      <c r="AG7" s="275"/>
      <c r="AH7" s="275"/>
      <c r="AI7" s="275" t="s">
        <v>1197</v>
      </c>
      <c r="AJ7" s="275"/>
      <c r="AK7" s="275" t="s">
        <v>1198</v>
      </c>
      <c r="AL7" s="278"/>
      <c r="AM7" s="278"/>
      <c r="AN7" s="278"/>
      <c r="AO7" s="277"/>
    </row>
    <row r="8" spans="1:41" ht="21" customHeight="1">
      <c r="A8" s="273" t="s">
        <v>1199</v>
      </c>
      <c r="B8" s="274" t="s">
        <v>1200</v>
      </c>
      <c r="C8" s="275"/>
      <c r="D8" s="275"/>
      <c r="E8" s="275"/>
      <c r="F8" s="275"/>
      <c r="G8" s="275" t="s">
        <v>1181</v>
      </c>
      <c r="H8" s="275"/>
      <c r="I8" s="275"/>
      <c r="J8" s="275"/>
      <c r="K8" s="275"/>
      <c r="L8" s="275" t="s">
        <v>1181</v>
      </c>
      <c r="M8" s="275"/>
      <c r="N8" s="275"/>
      <c r="O8" s="275"/>
      <c r="P8" s="275"/>
      <c r="Q8" s="275" t="s">
        <v>1181</v>
      </c>
      <c r="R8" s="275"/>
      <c r="S8" s="275"/>
      <c r="T8" s="275"/>
      <c r="U8" s="275"/>
      <c r="V8" s="275" t="s">
        <v>1181</v>
      </c>
      <c r="W8" s="275"/>
      <c r="X8" s="275"/>
      <c r="Y8" s="275"/>
      <c r="Z8" s="275" t="s">
        <v>1181</v>
      </c>
      <c r="AA8" s="275"/>
      <c r="AB8" s="275"/>
      <c r="AC8" s="275"/>
      <c r="AD8" s="275"/>
      <c r="AE8" s="275" t="s">
        <v>1181</v>
      </c>
      <c r="AF8" s="275"/>
      <c r="AG8" s="275"/>
      <c r="AH8" s="275"/>
      <c r="AI8" s="275" t="s">
        <v>1201</v>
      </c>
      <c r="AJ8" s="275"/>
      <c r="AK8" s="275" t="s">
        <v>1202</v>
      </c>
      <c r="AL8" s="278"/>
      <c r="AM8" s="278"/>
      <c r="AN8" s="278"/>
      <c r="AO8" s="277"/>
    </row>
    <row r="9" spans="1:41" ht="21" customHeight="1">
      <c r="A9" s="273" t="s">
        <v>1203</v>
      </c>
      <c r="B9" s="274" t="s">
        <v>1204</v>
      </c>
      <c r="C9" s="275"/>
      <c r="D9" s="275"/>
      <c r="E9" s="275"/>
      <c r="F9" s="275"/>
      <c r="G9" s="275" t="s">
        <v>1181</v>
      </c>
      <c r="H9" s="275"/>
      <c r="I9" s="275"/>
      <c r="J9" s="275"/>
      <c r="K9" s="275"/>
      <c r="L9" s="275" t="s">
        <v>1181</v>
      </c>
      <c r="M9" s="275"/>
      <c r="N9" s="275"/>
      <c r="O9" s="275"/>
      <c r="P9" s="275"/>
      <c r="Q9" s="275" t="s">
        <v>1181</v>
      </c>
      <c r="R9" s="275"/>
      <c r="S9" s="275"/>
      <c r="T9" s="275"/>
      <c r="U9" s="275"/>
      <c r="V9" s="275" t="s">
        <v>1181</v>
      </c>
      <c r="W9" s="275"/>
      <c r="X9" s="275"/>
      <c r="Y9" s="275"/>
      <c r="Z9" s="275" t="s">
        <v>1181</v>
      </c>
      <c r="AA9" s="275"/>
      <c r="AB9" s="275"/>
      <c r="AC9" s="275"/>
      <c r="AD9" s="275"/>
      <c r="AE9" s="275" t="s">
        <v>1181</v>
      </c>
      <c r="AF9" s="275"/>
      <c r="AG9" s="275"/>
      <c r="AH9" s="275"/>
      <c r="AI9" s="275" t="s">
        <v>1194</v>
      </c>
      <c r="AJ9" s="275"/>
      <c r="AK9" s="275" t="s">
        <v>1205</v>
      </c>
      <c r="AL9" s="278"/>
      <c r="AM9" s="278"/>
      <c r="AN9" s="278"/>
      <c r="AO9" s="277"/>
    </row>
    <row r="10" spans="1:41" ht="21" customHeight="1">
      <c r="A10" s="273" t="s">
        <v>1206</v>
      </c>
      <c r="B10" s="274" t="s">
        <v>1207</v>
      </c>
      <c r="C10" s="275"/>
      <c r="D10" s="275"/>
      <c r="E10" s="275"/>
      <c r="F10" s="275"/>
      <c r="G10" s="275" t="s">
        <v>1181</v>
      </c>
      <c r="H10" s="275"/>
      <c r="I10" s="275"/>
      <c r="J10" s="275"/>
      <c r="K10" s="275"/>
      <c r="L10" s="275" t="s">
        <v>1181</v>
      </c>
      <c r="M10" s="275"/>
      <c r="N10" s="275"/>
      <c r="O10" s="275"/>
      <c r="P10" s="275"/>
      <c r="Q10" s="275" t="s">
        <v>1181</v>
      </c>
      <c r="R10" s="275"/>
      <c r="S10" s="275"/>
      <c r="T10" s="275"/>
      <c r="U10" s="275"/>
      <c r="V10" s="275" t="s">
        <v>1181</v>
      </c>
      <c r="W10" s="275"/>
      <c r="X10" s="275"/>
      <c r="Y10" s="275"/>
      <c r="Z10" s="275" t="s">
        <v>1181</v>
      </c>
      <c r="AA10" s="275"/>
      <c r="AB10" s="275"/>
      <c r="AC10" s="275"/>
      <c r="AD10" s="275"/>
      <c r="AE10" s="275" t="s">
        <v>1181</v>
      </c>
      <c r="AF10" s="275"/>
      <c r="AG10" s="275"/>
      <c r="AH10" s="275"/>
      <c r="AI10" s="275"/>
      <c r="AJ10" s="275"/>
      <c r="AK10" s="275" t="s">
        <v>1208</v>
      </c>
      <c r="AL10" s="278"/>
      <c r="AM10" s="278"/>
      <c r="AN10" s="278"/>
      <c r="AO10" s="277"/>
    </row>
    <row r="11" spans="1:41" ht="21" customHeight="1">
      <c r="A11" s="273" t="s">
        <v>1209</v>
      </c>
      <c r="B11" s="274" t="s">
        <v>1210</v>
      </c>
      <c r="C11" s="275"/>
      <c r="D11" s="275"/>
      <c r="E11" s="275"/>
      <c r="F11" s="275"/>
      <c r="G11" s="275" t="s">
        <v>1181</v>
      </c>
      <c r="H11" s="275"/>
      <c r="I11" s="275"/>
      <c r="J11" s="275"/>
      <c r="K11" s="275"/>
      <c r="L11" s="275" t="s">
        <v>1181</v>
      </c>
      <c r="M11" s="275"/>
      <c r="N11" s="275"/>
      <c r="O11" s="275"/>
      <c r="P11" s="275"/>
      <c r="Q11" s="275" t="s">
        <v>1181</v>
      </c>
      <c r="R11" s="275"/>
      <c r="S11" s="275"/>
      <c r="T11" s="275"/>
      <c r="U11" s="275"/>
      <c r="V11" s="275" t="s">
        <v>1181</v>
      </c>
      <c r="W11" s="275"/>
      <c r="X11" s="275"/>
      <c r="Y11" s="275"/>
      <c r="Z11" s="275" t="s">
        <v>1181</v>
      </c>
      <c r="AA11" s="275"/>
      <c r="AB11" s="275"/>
      <c r="AC11" s="275"/>
      <c r="AD11" s="275"/>
      <c r="AE11" s="275" t="s">
        <v>1181</v>
      </c>
      <c r="AF11" s="275"/>
      <c r="AG11" s="275"/>
      <c r="AH11" s="275"/>
      <c r="AI11" s="275" t="s">
        <v>1197</v>
      </c>
      <c r="AJ11" s="275"/>
      <c r="AK11" s="275" t="s">
        <v>1198</v>
      </c>
      <c r="AL11" s="278"/>
      <c r="AM11" s="278"/>
      <c r="AN11" s="278"/>
      <c r="AO11" s="277"/>
    </row>
    <row r="12" spans="1:41" ht="21" customHeight="1">
      <c r="A12" s="279" t="s">
        <v>1211</v>
      </c>
      <c r="B12" s="274" t="s">
        <v>1212</v>
      </c>
      <c r="C12" s="275"/>
      <c r="D12" s="275"/>
      <c r="E12" s="275" t="s">
        <v>1181</v>
      </c>
      <c r="F12" s="275"/>
      <c r="G12" s="275"/>
      <c r="H12" s="275"/>
      <c r="I12" s="275"/>
      <c r="J12" s="275"/>
      <c r="K12" s="275"/>
      <c r="L12" s="275"/>
      <c r="M12" s="275" t="s">
        <v>1181</v>
      </c>
      <c r="N12" s="275" t="s">
        <v>1182</v>
      </c>
      <c r="O12" s="275" t="s">
        <v>1182</v>
      </c>
      <c r="P12" s="275"/>
      <c r="Q12" s="275"/>
      <c r="R12" s="275" t="s">
        <v>1181</v>
      </c>
      <c r="S12" s="275"/>
      <c r="T12" s="275"/>
      <c r="U12" s="275"/>
      <c r="V12" s="275"/>
      <c r="W12" s="280" t="s">
        <v>1213</v>
      </c>
      <c r="X12" s="275"/>
      <c r="Y12" s="275"/>
      <c r="Z12" s="275"/>
      <c r="AA12" s="275"/>
      <c r="AB12" s="275" t="s">
        <v>1181</v>
      </c>
      <c r="AC12" s="275" t="s">
        <v>1182</v>
      </c>
      <c r="AD12" s="275"/>
      <c r="AE12" s="275"/>
      <c r="AF12" s="275"/>
      <c r="AG12" s="275" t="s">
        <v>1181</v>
      </c>
      <c r="AH12" s="275" t="s">
        <v>1182</v>
      </c>
      <c r="AI12" s="275" t="s">
        <v>1201</v>
      </c>
      <c r="AJ12" s="275"/>
      <c r="AK12" s="275"/>
      <c r="AL12" s="278"/>
      <c r="AM12" s="278"/>
      <c r="AN12" s="278"/>
      <c r="AO12" s="276" t="s">
        <v>1202</v>
      </c>
    </row>
    <row r="13" spans="1:41" ht="21" customHeight="1">
      <c r="A13" s="279"/>
      <c r="B13" s="281" t="s">
        <v>1214</v>
      </c>
      <c r="C13" s="275"/>
      <c r="D13" s="275"/>
      <c r="E13" s="275" t="s">
        <v>1181</v>
      </c>
      <c r="F13" s="275"/>
      <c r="G13" s="275"/>
      <c r="H13" s="275"/>
      <c r="I13" s="275"/>
      <c r="J13" s="275"/>
      <c r="K13" s="275"/>
      <c r="L13" s="275"/>
      <c r="M13" s="275" t="s">
        <v>1181</v>
      </c>
      <c r="N13" s="275" t="s">
        <v>1182</v>
      </c>
      <c r="O13" s="275" t="s">
        <v>1182</v>
      </c>
      <c r="P13" s="275"/>
      <c r="Q13" s="275"/>
      <c r="R13" s="275" t="s">
        <v>1181</v>
      </c>
      <c r="S13" s="275"/>
      <c r="T13" s="275"/>
      <c r="U13" s="275"/>
      <c r="V13" s="275"/>
      <c r="W13" s="280" t="s">
        <v>1215</v>
      </c>
      <c r="X13" s="275"/>
      <c r="Y13" s="275"/>
      <c r="Z13" s="275"/>
      <c r="AA13" s="275"/>
      <c r="AB13" s="275" t="s">
        <v>1181</v>
      </c>
      <c r="AC13" s="275" t="s">
        <v>1182</v>
      </c>
      <c r="AD13" s="275"/>
      <c r="AE13" s="275"/>
      <c r="AF13" s="275"/>
      <c r="AG13" s="275" t="s">
        <v>1181</v>
      </c>
      <c r="AH13" s="275" t="s">
        <v>1182</v>
      </c>
      <c r="AI13" s="275" t="s">
        <v>1216</v>
      </c>
      <c r="AJ13" s="275"/>
      <c r="AK13" s="275"/>
      <c r="AL13" s="278"/>
      <c r="AM13" s="278"/>
      <c r="AN13" s="278"/>
      <c r="AO13" s="276" t="s">
        <v>1208</v>
      </c>
    </row>
    <row r="14" spans="1:41" ht="21" customHeight="1">
      <c r="A14" s="279"/>
      <c r="B14" s="274" t="s">
        <v>1217</v>
      </c>
      <c r="C14" s="275"/>
      <c r="D14" s="275"/>
      <c r="E14" s="275" t="s">
        <v>1181</v>
      </c>
      <c r="F14" s="275"/>
      <c r="G14" s="275"/>
      <c r="H14" s="275"/>
      <c r="I14" s="275"/>
      <c r="J14" s="275"/>
      <c r="K14" s="275"/>
      <c r="L14" s="275"/>
      <c r="M14" s="275" t="s">
        <v>1181</v>
      </c>
      <c r="N14" s="275" t="s">
        <v>1182</v>
      </c>
      <c r="O14" s="275" t="s">
        <v>1182</v>
      </c>
      <c r="P14" s="275"/>
      <c r="Q14" s="275"/>
      <c r="R14" s="275" t="s">
        <v>1181</v>
      </c>
      <c r="S14" s="275"/>
      <c r="T14" s="275"/>
      <c r="U14" s="275"/>
      <c r="V14" s="275"/>
      <c r="W14" s="280" t="s">
        <v>1218</v>
      </c>
      <c r="X14" s="275"/>
      <c r="Y14" s="275"/>
      <c r="Z14" s="275"/>
      <c r="AA14" s="275"/>
      <c r="AB14" s="275" t="s">
        <v>1181</v>
      </c>
      <c r="AC14" s="275" t="s">
        <v>1182</v>
      </c>
      <c r="AD14" s="275"/>
      <c r="AE14" s="275"/>
      <c r="AF14" s="275"/>
      <c r="AG14" s="275" t="s">
        <v>1181</v>
      </c>
      <c r="AH14" s="275" t="s">
        <v>1182</v>
      </c>
      <c r="AI14" s="275" t="s">
        <v>1219</v>
      </c>
      <c r="AJ14" s="275"/>
      <c r="AK14" s="275"/>
      <c r="AL14" s="278"/>
      <c r="AM14" s="278"/>
      <c r="AN14" s="278"/>
      <c r="AO14" s="276" t="s">
        <v>1220</v>
      </c>
    </row>
    <row r="15" spans="1:41" ht="21" customHeight="1">
      <c r="A15" s="279" t="s">
        <v>1221</v>
      </c>
      <c r="B15" s="274" t="s">
        <v>1222</v>
      </c>
      <c r="C15" s="275"/>
      <c r="D15" s="275"/>
      <c r="E15" s="275"/>
      <c r="F15" s="275" t="s">
        <v>1181</v>
      </c>
      <c r="G15" s="275"/>
      <c r="H15" s="275"/>
      <c r="I15" s="275"/>
      <c r="J15" s="275"/>
      <c r="K15" s="275"/>
      <c r="L15" s="275"/>
      <c r="M15" s="275" t="s">
        <v>1181</v>
      </c>
      <c r="N15" s="275" t="s">
        <v>1182</v>
      </c>
      <c r="O15" s="275" t="s">
        <v>1182</v>
      </c>
      <c r="P15" s="275"/>
      <c r="Q15" s="275"/>
      <c r="R15" s="275" t="s">
        <v>1181</v>
      </c>
      <c r="S15" s="275"/>
      <c r="T15" s="275"/>
      <c r="U15" s="275"/>
      <c r="V15" s="275"/>
      <c r="W15" s="280" t="s">
        <v>1223</v>
      </c>
      <c r="X15" s="275"/>
      <c r="Y15" s="275"/>
      <c r="Z15" s="275"/>
      <c r="AA15" s="275"/>
      <c r="AB15" s="275" t="s">
        <v>1181</v>
      </c>
      <c r="AC15" s="275" t="s">
        <v>1182</v>
      </c>
      <c r="AD15" s="275"/>
      <c r="AE15" s="275"/>
      <c r="AF15" s="275"/>
      <c r="AG15" s="275" t="s">
        <v>1181</v>
      </c>
      <c r="AH15" s="275" t="s">
        <v>1182</v>
      </c>
      <c r="AI15" s="275" t="s">
        <v>1197</v>
      </c>
      <c r="AJ15" s="275"/>
      <c r="AK15" s="275"/>
      <c r="AL15" s="278"/>
      <c r="AM15" s="278" t="s">
        <v>1198</v>
      </c>
      <c r="AN15" s="275" t="s">
        <v>1197</v>
      </c>
      <c r="AO15" s="277"/>
    </row>
    <row r="16" spans="1:41" ht="21" customHeight="1">
      <c r="A16" s="279"/>
      <c r="B16" s="274" t="s">
        <v>1224</v>
      </c>
      <c r="C16" s="275"/>
      <c r="D16" s="275"/>
      <c r="E16" s="275"/>
      <c r="F16" s="275" t="s">
        <v>1181</v>
      </c>
      <c r="G16" s="275"/>
      <c r="H16" s="275"/>
      <c r="I16" s="275"/>
      <c r="J16" s="275"/>
      <c r="K16" s="275"/>
      <c r="L16" s="275"/>
      <c r="M16" s="275" t="s">
        <v>1181</v>
      </c>
      <c r="N16" s="275" t="s">
        <v>1182</v>
      </c>
      <c r="O16" s="275" t="s">
        <v>1182</v>
      </c>
      <c r="P16" s="275"/>
      <c r="Q16" s="275"/>
      <c r="R16" s="275" t="s">
        <v>1181</v>
      </c>
      <c r="S16" s="275"/>
      <c r="T16" s="275"/>
      <c r="U16" s="275"/>
      <c r="V16" s="275"/>
      <c r="W16" s="280" t="s">
        <v>1223</v>
      </c>
      <c r="X16" s="275"/>
      <c r="Y16" s="275"/>
      <c r="Z16" s="275"/>
      <c r="AA16" s="275"/>
      <c r="AB16" s="275" t="s">
        <v>1181</v>
      </c>
      <c r="AC16" s="275" t="s">
        <v>1182</v>
      </c>
      <c r="AD16" s="275"/>
      <c r="AE16" s="275"/>
      <c r="AF16" s="275"/>
      <c r="AG16" s="275" t="s">
        <v>1181</v>
      </c>
      <c r="AH16" s="275" t="s">
        <v>1182</v>
      </c>
      <c r="AI16" s="275" t="s">
        <v>1197</v>
      </c>
      <c r="AJ16" s="275"/>
      <c r="AK16" s="275"/>
      <c r="AL16" s="278"/>
      <c r="AM16" s="278" t="s">
        <v>1198</v>
      </c>
      <c r="AN16" s="275" t="s">
        <v>1197</v>
      </c>
      <c r="AO16" s="277"/>
    </row>
    <row r="17" spans="1:41" ht="21" customHeight="1">
      <c r="A17" s="264" t="s">
        <v>1225</v>
      </c>
      <c r="B17" s="274" t="s">
        <v>1226</v>
      </c>
      <c r="C17" s="275"/>
      <c r="D17" s="275" t="s">
        <v>1181</v>
      </c>
      <c r="E17" s="275"/>
      <c r="F17" s="275"/>
      <c r="G17" s="275"/>
      <c r="H17" s="275"/>
      <c r="I17" s="275" t="s">
        <v>1181</v>
      </c>
      <c r="J17" s="275"/>
      <c r="K17" s="275"/>
      <c r="L17" s="275"/>
      <c r="M17" s="275"/>
      <c r="N17" s="275" t="s">
        <v>1182</v>
      </c>
      <c r="O17" s="275" t="s">
        <v>1182</v>
      </c>
      <c r="P17" s="275" t="s">
        <v>1181</v>
      </c>
      <c r="Q17" s="275" t="s">
        <v>1182</v>
      </c>
      <c r="R17" s="275"/>
      <c r="S17" s="275"/>
      <c r="T17" s="275"/>
      <c r="U17" s="275" t="s">
        <v>1181</v>
      </c>
      <c r="V17" s="275"/>
      <c r="W17" s="275"/>
      <c r="X17" s="275"/>
      <c r="Y17" s="280" t="s">
        <v>1223</v>
      </c>
      <c r="Z17" s="275"/>
      <c r="AA17" s="275"/>
      <c r="AB17" s="275"/>
      <c r="AC17" s="275"/>
      <c r="AD17" s="275" t="s">
        <v>1181</v>
      </c>
      <c r="AE17" s="275" t="s">
        <v>1182</v>
      </c>
      <c r="AF17" s="275"/>
      <c r="AG17" s="275"/>
      <c r="AH17" s="275" t="s">
        <v>1182</v>
      </c>
      <c r="AI17" s="275"/>
      <c r="AJ17" s="275" t="s">
        <v>1198</v>
      </c>
      <c r="AK17" s="275"/>
      <c r="AL17" s="278"/>
      <c r="AM17" s="278"/>
      <c r="AN17" s="278"/>
      <c r="AO17" s="276" t="s">
        <v>1198</v>
      </c>
    </row>
    <row r="18" spans="1:41" ht="21" customHeight="1">
      <c r="A18" s="282"/>
      <c r="B18" s="274" t="s">
        <v>1227</v>
      </c>
      <c r="C18" s="275"/>
      <c r="D18" s="275" t="s">
        <v>1181</v>
      </c>
      <c r="E18" s="275"/>
      <c r="F18" s="275"/>
      <c r="G18" s="275"/>
      <c r="H18" s="275"/>
      <c r="I18" s="275" t="s">
        <v>1181</v>
      </c>
      <c r="J18" s="275"/>
      <c r="K18" s="275"/>
      <c r="L18" s="275"/>
      <c r="M18" s="275"/>
      <c r="N18" s="275" t="s">
        <v>1182</v>
      </c>
      <c r="O18" s="275" t="s">
        <v>1182</v>
      </c>
      <c r="P18" s="275" t="s">
        <v>1181</v>
      </c>
      <c r="Q18" s="275" t="s">
        <v>1182</v>
      </c>
      <c r="R18" s="275"/>
      <c r="S18" s="275"/>
      <c r="T18" s="275"/>
      <c r="U18" s="275" t="s">
        <v>1181</v>
      </c>
      <c r="V18" s="275"/>
      <c r="W18" s="275"/>
      <c r="X18" s="275"/>
      <c r="Y18" s="280" t="s">
        <v>1223</v>
      </c>
      <c r="Z18" s="275"/>
      <c r="AA18" s="275"/>
      <c r="AB18" s="275"/>
      <c r="AC18" s="275"/>
      <c r="AD18" s="275" t="s">
        <v>1181</v>
      </c>
      <c r="AE18" s="275" t="s">
        <v>1182</v>
      </c>
      <c r="AF18" s="275"/>
      <c r="AG18" s="275"/>
      <c r="AH18" s="275" t="s">
        <v>1182</v>
      </c>
      <c r="AI18" s="275"/>
      <c r="AJ18" s="275" t="s">
        <v>1198</v>
      </c>
      <c r="AK18" s="275"/>
      <c r="AL18" s="278"/>
      <c r="AM18" s="278"/>
      <c r="AN18" s="278"/>
      <c r="AO18" s="276" t="s">
        <v>1198</v>
      </c>
    </row>
    <row r="19" spans="1:41" ht="21" customHeight="1">
      <c r="A19" s="282"/>
      <c r="B19" s="274" t="s">
        <v>1228</v>
      </c>
      <c r="C19" s="275"/>
      <c r="D19" s="275" t="s">
        <v>1181</v>
      </c>
      <c r="E19" s="275"/>
      <c r="F19" s="275"/>
      <c r="G19" s="275"/>
      <c r="H19" s="275"/>
      <c r="I19" s="275" t="s">
        <v>1181</v>
      </c>
      <c r="J19" s="275"/>
      <c r="K19" s="275"/>
      <c r="L19" s="275"/>
      <c r="M19" s="275"/>
      <c r="N19" s="275" t="s">
        <v>1182</v>
      </c>
      <c r="O19" s="275" t="s">
        <v>1182</v>
      </c>
      <c r="P19" s="275" t="s">
        <v>1181</v>
      </c>
      <c r="Q19" s="275" t="s">
        <v>1182</v>
      </c>
      <c r="R19" s="275"/>
      <c r="S19" s="275"/>
      <c r="T19" s="275"/>
      <c r="U19" s="275" t="s">
        <v>1181</v>
      </c>
      <c r="V19" s="275"/>
      <c r="W19" s="275"/>
      <c r="X19" s="275"/>
      <c r="Y19" s="280" t="s">
        <v>1229</v>
      </c>
      <c r="Z19" s="275"/>
      <c r="AA19" s="275"/>
      <c r="AB19" s="275"/>
      <c r="AC19" s="275"/>
      <c r="AD19" s="275" t="s">
        <v>1181</v>
      </c>
      <c r="AE19" s="275" t="s">
        <v>1182</v>
      </c>
      <c r="AF19" s="275"/>
      <c r="AG19" s="275"/>
      <c r="AH19" s="275" t="s">
        <v>1182</v>
      </c>
      <c r="AI19" s="275"/>
      <c r="AJ19" s="275" t="s">
        <v>1205</v>
      </c>
      <c r="AK19" s="275"/>
      <c r="AL19" s="278"/>
      <c r="AM19" s="278"/>
      <c r="AN19" s="278"/>
      <c r="AO19" s="276" t="s">
        <v>1205</v>
      </c>
    </row>
    <row r="20" spans="1:41" ht="21" customHeight="1">
      <c r="A20" s="269"/>
      <c r="B20" s="274" t="s">
        <v>1230</v>
      </c>
      <c r="C20" s="275"/>
      <c r="D20" s="275" t="s">
        <v>1181</v>
      </c>
      <c r="E20" s="275"/>
      <c r="F20" s="275"/>
      <c r="G20" s="275"/>
      <c r="H20" s="275"/>
      <c r="I20" s="275" t="s">
        <v>1181</v>
      </c>
      <c r="J20" s="275"/>
      <c r="K20" s="275"/>
      <c r="L20" s="275"/>
      <c r="M20" s="275"/>
      <c r="N20" s="275" t="s">
        <v>1182</v>
      </c>
      <c r="O20" s="275" t="s">
        <v>1182</v>
      </c>
      <c r="P20" s="275" t="s">
        <v>1181</v>
      </c>
      <c r="Q20" s="275" t="s">
        <v>1182</v>
      </c>
      <c r="R20" s="275"/>
      <c r="S20" s="275"/>
      <c r="T20" s="275"/>
      <c r="U20" s="275" t="s">
        <v>1181</v>
      </c>
      <c r="V20" s="275"/>
      <c r="W20" s="275"/>
      <c r="X20" s="275"/>
      <c r="Y20" s="280" t="s">
        <v>1229</v>
      </c>
      <c r="Z20" s="275"/>
      <c r="AA20" s="275"/>
      <c r="AB20" s="275"/>
      <c r="AC20" s="275"/>
      <c r="AD20" s="275" t="s">
        <v>1181</v>
      </c>
      <c r="AE20" s="275" t="s">
        <v>1182</v>
      </c>
      <c r="AF20" s="275"/>
      <c r="AG20" s="275"/>
      <c r="AH20" s="275" t="s">
        <v>1182</v>
      </c>
      <c r="AI20" s="275"/>
      <c r="AJ20" s="275" t="s">
        <v>1205</v>
      </c>
      <c r="AK20" s="275"/>
      <c r="AL20" s="278"/>
      <c r="AM20" s="278"/>
      <c r="AN20" s="278"/>
      <c r="AO20" s="276" t="s">
        <v>1205</v>
      </c>
    </row>
    <row r="21" spans="1:41" ht="21" customHeight="1">
      <c r="A21" s="273" t="s">
        <v>1231</v>
      </c>
      <c r="B21" s="274" t="s">
        <v>1232</v>
      </c>
      <c r="C21" s="275"/>
      <c r="D21" s="275"/>
      <c r="E21" s="275"/>
      <c r="F21" s="275" t="s">
        <v>1181</v>
      </c>
      <c r="G21" s="275"/>
      <c r="H21" s="275"/>
      <c r="I21" s="275"/>
      <c r="J21" s="275"/>
      <c r="K21" s="275"/>
      <c r="L21" s="275"/>
      <c r="M21" s="275" t="s">
        <v>1181</v>
      </c>
      <c r="N21" s="275" t="s">
        <v>1182</v>
      </c>
      <c r="O21" s="275" t="s">
        <v>1182</v>
      </c>
      <c r="P21" s="275"/>
      <c r="Q21" s="275"/>
      <c r="R21" s="275" t="s">
        <v>1181</v>
      </c>
      <c r="S21" s="275"/>
      <c r="T21" s="275"/>
      <c r="U21" s="275"/>
      <c r="V21" s="275"/>
      <c r="W21" s="280" t="s">
        <v>1223</v>
      </c>
      <c r="X21" s="275"/>
      <c r="Y21" s="275"/>
      <c r="Z21" s="275"/>
      <c r="AA21" s="275"/>
      <c r="AB21" s="275" t="s">
        <v>1181</v>
      </c>
      <c r="AC21" s="275" t="s">
        <v>1182</v>
      </c>
      <c r="AD21" s="275"/>
      <c r="AE21" s="275"/>
      <c r="AF21" s="275"/>
      <c r="AG21" s="275" t="s">
        <v>1181</v>
      </c>
      <c r="AH21" s="275" t="s">
        <v>1182</v>
      </c>
      <c r="AI21" s="275" t="s">
        <v>1197</v>
      </c>
      <c r="AJ21" s="275"/>
      <c r="AK21" s="275"/>
      <c r="AL21" s="278"/>
      <c r="AM21" s="278" t="s">
        <v>1198</v>
      </c>
      <c r="AN21" s="275" t="s">
        <v>1197</v>
      </c>
      <c r="AO21" s="277"/>
    </row>
    <row r="22" spans="1:41" ht="21" customHeight="1">
      <c r="A22" s="279" t="s">
        <v>1233</v>
      </c>
      <c r="B22" s="274" t="s">
        <v>1234</v>
      </c>
      <c r="C22" s="275"/>
      <c r="D22" s="275" t="s">
        <v>1181</v>
      </c>
      <c r="E22" s="275"/>
      <c r="F22" s="275"/>
      <c r="G22" s="275"/>
      <c r="H22" s="275"/>
      <c r="I22" s="275"/>
      <c r="J22" s="275" t="s">
        <v>1181</v>
      </c>
      <c r="K22" s="275"/>
      <c r="L22" s="275"/>
      <c r="M22" s="275"/>
      <c r="N22" s="275" t="s">
        <v>1182</v>
      </c>
      <c r="O22" s="275" t="s">
        <v>1182</v>
      </c>
      <c r="P22" s="275" t="s">
        <v>1182</v>
      </c>
      <c r="Q22" s="275" t="s">
        <v>1181</v>
      </c>
      <c r="R22" s="275"/>
      <c r="S22" s="275"/>
      <c r="T22" s="275"/>
      <c r="U22" s="275"/>
      <c r="V22" s="275" t="s">
        <v>1181</v>
      </c>
      <c r="W22" s="275"/>
      <c r="X22" s="275"/>
      <c r="Y22" s="280" t="s">
        <v>1213</v>
      </c>
      <c r="Z22" s="275"/>
      <c r="AA22" s="275"/>
      <c r="AB22" s="275"/>
      <c r="AC22" s="275"/>
      <c r="AD22" s="275" t="s">
        <v>1181</v>
      </c>
      <c r="AE22" s="275" t="s">
        <v>1182</v>
      </c>
      <c r="AF22" s="275"/>
      <c r="AG22" s="275"/>
      <c r="AH22" s="275" t="s">
        <v>1182</v>
      </c>
      <c r="AI22" s="275"/>
      <c r="AJ22" s="275" t="s">
        <v>1202</v>
      </c>
      <c r="AK22" s="275"/>
      <c r="AL22" s="278"/>
      <c r="AM22" s="278"/>
      <c r="AN22" s="278"/>
      <c r="AO22" s="283" t="s">
        <v>1202</v>
      </c>
    </row>
    <row r="23" spans="1:41" ht="21" customHeight="1">
      <c r="A23" s="279"/>
      <c r="B23" s="274" t="s">
        <v>1235</v>
      </c>
      <c r="C23" s="275"/>
      <c r="D23" s="275" t="s">
        <v>1181</v>
      </c>
      <c r="E23" s="275"/>
      <c r="F23" s="275"/>
      <c r="G23" s="275"/>
      <c r="H23" s="275"/>
      <c r="I23" s="275"/>
      <c r="J23" s="275" t="s">
        <v>1181</v>
      </c>
      <c r="K23" s="275"/>
      <c r="L23" s="275"/>
      <c r="M23" s="275"/>
      <c r="N23" s="275" t="s">
        <v>1182</v>
      </c>
      <c r="O23" s="275" t="s">
        <v>1182</v>
      </c>
      <c r="P23" s="275" t="s">
        <v>1182</v>
      </c>
      <c r="Q23" s="275" t="s">
        <v>1181</v>
      </c>
      <c r="R23" s="275"/>
      <c r="S23" s="275"/>
      <c r="T23" s="275"/>
      <c r="U23" s="275"/>
      <c r="V23" s="275" t="s">
        <v>1181</v>
      </c>
      <c r="W23" s="275"/>
      <c r="X23" s="275"/>
      <c r="Y23" s="280" t="s">
        <v>1213</v>
      </c>
      <c r="Z23" s="275"/>
      <c r="AA23" s="275"/>
      <c r="AB23" s="275"/>
      <c r="AC23" s="275"/>
      <c r="AD23" s="275" t="s">
        <v>1181</v>
      </c>
      <c r="AE23" s="275" t="s">
        <v>1182</v>
      </c>
      <c r="AF23" s="275"/>
      <c r="AG23" s="275"/>
      <c r="AH23" s="275" t="s">
        <v>1182</v>
      </c>
      <c r="AI23" s="275"/>
      <c r="AJ23" s="275" t="s">
        <v>1202</v>
      </c>
      <c r="AK23" s="275"/>
      <c r="AL23" s="278"/>
      <c r="AM23" s="278"/>
      <c r="AN23" s="278"/>
      <c r="AO23" s="283" t="s">
        <v>1202</v>
      </c>
    </row>
    <row r="24" spans="1:41" ht="21" customHeight="1">
      <c r="A24" s="273" t="s">
        <v>1236</v>
      </c>
      <c r="B24" s="274" t="s">
        <v>1237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 t="s">
        <v>1181</v>
      </c>
      <c r="AI24" s="275" t="s">
        <v>1219</v>
      </c>
      <c r="AJ24" s="275"/>
      <c r="AK24" s="275"/>
      <c r="AL24" s="278"/>
      <c r="AM24" s="278"/>
      <c r="AN24" s="278"/>
      <c r="AO24" s="277"/>
    </row>
    <row r="25" spans="1:41" ht="21" customHeight="1">
      <c r="A25" s="284" t="s">
        <v>1238</v>
      </c>
      <c r="B25" s="274" t="s">
        <v>1239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 t="s">
        <v>1181</v>
      </c>
      <c r="R25" s="275"/>
      <c r="S25" s="275"/>
      <c r="T25" s="275"/>
      <c r="U25" s="275"/>
      <c r="V25" s="275" t="s">
        <v>1181</v>
      </c>
      <c r="W25" s="275"/>
      <c r="X25" s="275"/>
      <c r="Y25" s="275"/>
      <c r="Z25" s="275" t="s">
        <v>1181</v>
      </c>
      <c r="AA25" s="275" t="s">
        <v>1182</v>
      </c>
      <c r="AB25" s="275"/>
      <c r="AC25" s="275"/>
      <c r="AD25" s="275"/>
      <c r="AE25" s="275" t="s">
        <v>1181</v>
      </c>
      <c r="AF25" s="275" t="s">
        <v>1182</v>
      </c>
      <c r="AG25" s="275"/>
      <c r="AH25" s="275" t="s">
        <v>1182</v>
      </c>
      <c r="AI25" s="275"/>
      <c r="AJ25" s="275" t="s">
        <v>1220</v>
      </c>
      <c r="AK25" s="275" t="s">
        <v>1219</v>
      </c>
      <c r="AL25" s="278"/>
      <c r="AM25" s="278"/>
      <c r="AN25" s="278"/>
      <c r="AO25" s="278" t="s">
        <v>1220</v>
      </c>
    </row>
    <row r="26" spans="1:41" ht="21" customHeight="1">
      <c r="A26" s="284" t="s">
        <v>1240</v>
      </c>
      <c r="B26" s="274" t="s">
        <v>1241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 t="s">
        <v>1181</v>
      </c>
      <c r="R26" s="275"/>
      <c r="S26" s="275"/>
      <c r="T26" s="275"/>
      <c r="U26" s="275"/>
      <c r="V26" s="275" t="s">
        <v>1181</v>
      </c>
      <c r="W26" s="275"/>
      <c r="X26" s="275"/>
      <c r="Y26" s="275"/>
      <c r="Z26" s="275" t="s">
        <v>1181</v>
      </c>
      <c r="AA26" s="275" t="s">
        <v>1182</v>
      </c>
      <c r="AB26" s="275"/>
      <c r="AC26" s="275"/>
      <c r="AD26" s="275"/>
      <c r="AE26" s="275" t="s">
        <v>1181</v>
      </c>
      <c r="AF26" s="275" t="s">
        <v>1182</v>
      </c>
      <c r="AG26" s="275"/>
      <c r="AH26" s="275" t="s">
        <v>1182</v>
      </c>
      <c r="AI26" s="275"/>
      <c r="AJ26" s="275" t="s">
        <v>1198</v>
      </c>
      <c r="AK26" s="275" t="s">
        <v>1197</v>
      </c>
      <c r="AL26" s="278"/>
      <c r="AM26" s="278"/>
      <c r="AN26" s="278"/>
      <c r="AO26" s="277"/>
    </row>
    <row r="27" spans="1:41" ht="21" customHeight="1">
      <c r="A27" s="285" t="s">
        <v>1242</v>
      </c>
      <c r="B27" s="274" t="s">
        <v>1243</v>
      </c>
      <c r="C27" s="275"/>
      <c r="D27" s="275"/>
      <c r="E27" s="275"/>
      <c r="F27" s="275"/>
      <c r="G27" s="275" t="s">
        <v>1181</v>
      </c>
      <c r="H27" s="275"/>
      <c r="I27" s="275"/>
      <c r="J27" s="275"/>
      <c r="K27" s="275"/>
      <c r="L27" s="275"/>
      <c r="M27" s="275"/>
      <c r="N27" s="275" t="s">
        <v>1182</v>
      </c>
      <c r="O27" s="275" t="s">
        <v>1181</v>
      </c>
      <c r="P27" s="275" t="s">
        <v>1182</v>
      </c>
      <c r="Q27" s="275" t="s">
        <v>1181</v>
      </c>
      <c r="R27" s="275"/>
      <c r="S27" s="275"/>
      <c r="T27" s="275" t="s">
        <v>1181</v>
      </c>
      <c r="U27" s="275"/>
      <c r="V27" s="275" t="s">
        <v>1181</v>
      </c>
      <c r="W27" s="275"/>
      <c r="X27" s="280" t="s">
        <v>1215</v>
      </c>
      <c r="Y27" s="275"/>
      <c r="Z27" s="275" t="s">
        <v>1181</v>
      </c>
      <c r="AA27" s="275" t="s">
        <v>1182</v>
      </c>
      <c r="AB27" s="275"/>
      <c r="AC27" s="275" t="s">
        <v>1181</v>
      </c>
      <c r="AD27" s="275" t="s">
        <v>1182</v>
      </c>
      <c r="AE27" s="275" t="s">
        <v>1181</v>
      </c>
      <c r="AF27" s="275" t="s">
        <v>1182</v>
      </c>
      <c r="AG27" s="275"/>
      <c r="AH27" s="275" t="s">
        <v>1181</v>
      </c>
      <c r="AI27" s="275" t="s">
        <v>1216</v>
      </c>
      <c r="AJ27" s="286" t="s">
        <v>1181</v>
      </c>
      <c r="AK27" s="286" t="s">
        <v>1216</v>
      </c>
      <c r="AL27" s="287"/>
      <c r="AM27" s="288"/>
      <c r="AN27" s="275" t="s">
        <v>1216</v>
      </c>
      <c r="AO27" s="277"/>
    </row>
    <row r="28" spans="1:41" ht="21" customHeight="1">
      <c r="A28" s="279" t="s">
        <v>1244</v>
      </c>
      <c r="B28" s="274" t="s">
        <v>1245</v>
      </c>
      <c r="C28" s="275"/>
      <c r="D28" s="275"/>
      <c r="E28" s="275"/>
      <c r="F28" s="275" t="s">
        <v>1181</v>
      </c>
      <c r="G28" s="275"/>
      <c r="H28" s="275"/>
      <c r="I28" s="275"/>
      <c r="J28" s="275"/>
      <c r="K28" s="275"/>
      <c r="L28" s="275"/>
      <c r="M28" s="275" t="s">
        <v>1181</v>
      </c>
      <c r="N28" s="275" t="s">
        <v>1182</v>
      </c>
      <c r="O28" s="275" t="s">
        <v>1182</v>
      </c>
      <c r="P28" s="275"/>
      <c r="Q28" s="275"/>
      <c r="R28" s="275" t="s">
        <v>1181</v>
      </c>
      <c r="S28" s="275"/>
      <c r="T28" s="275"/>
      <c r="U28" s="275"/>
      <c r="V28" s="275" t="s">
        <v>1182</v>
      </c>
      <c r="W28" s="275" t="s">
        <v>1181</v>
      </c>
      <c r="X28" s="275"/>
      <c r="Y28" s="275"/>
      <c r="Z28" s="275"/>
      <c r="AA28" s="275" t="s">
        <v>1181</v>
      </c>
      <c r="AB28" s="275" t="s">
        <v>1182</v>
      </c>
      <c r="AC28" s="275"/>
      <c r="AD28" s="275"/>
      <c r="AE28" s="275"/>
      <c r="AF28" s="275" t="s">
        <v>1181</v>
      </c>
      <c r="AG28" s="275" t="s">
        <v>1182</v>
      </c>
      <c r="AH28" s="275" t="s">
        <v>1182</v>
      </c>
      <c r="AI28" s="275"/>
      <c r="AJ28" s="275"/>
      <c r="AK28" s="275"/>
      <c r="AL28" s="278"/>
      <c r="AM28" s="278"/>
      <c r="AN28" s="278"/>
      <c r="AO28" s="277"/>
    </row>
    <row r="29" spans="1:41" ht="21" customHeight="1">
      <c r="A29" s="279"/>
      <c r="B29" s="274" t="s">
        <v>1246</v>
      </c>
      <c r="C29" s="275"/>
      <c r="D29" s="275"/>
      <c r="E29" s="275"/>
      <c r="F29" s="275" t="s">
        <v>1181</v>
      </c>
      <c r="G29" s="275"/>
      <c r="H29" s="275"/>
      <c r="I29" s="275"/>
      <c r="J29" s="275"/>
      <c r="K29" s="275"/>
      <c r="L29" s="275"/>
      <c r="M29" s="275" t="s">
        <v>1181</v>
      </c>
      <c r="N29" s="275" t="s">
        <v>1182</v>
      </c>
      <c r="O29" s="275" t="s">
        <v>1182</v>
      </c>
      <c r="P29" s="275"/>
      <c r="Q29" s="275"/>
      <c r="R29" s="275" t="s">
        <v>1181</v>
      </c>
      <c r="S29" s="275"/>
      <c r="T29" s="275"/>
      <c r="U29" s="275"/>
      <c r="V29" s="275" t="s">
        <v>1182</v>
      </c>
      <c r="W29" s="275" t="s">
        <v>1181</v>
      </c>
      <c r="X29" s="275"/>
      <c r="Y29" s="275"/>
      <c r="Z29" s="275"/>
      <c r="AA29" s="275" t="s">
        <v>1181</v>
      </c>
      <c r="AB29" s="275" t="s">
        <v>1182</v>
      </c>
      <c r="AC29" s="275"/>
      <c r="AD29" s="275"/>
      <c r="AE29" s="275"/>
      <c r="AF29" s="275" t="s">
        <v>1181</v>
      </c>
      <c r="AG29" s="275" t="s">
        <v>1182</v>
      </c>
      <c r="AH29" s="275" t="s">
        <v>1182</v>
      </c>
      <c r="AI29" s="275"/>
      <c r="AJ29" s="275"/>
      <c r="AK29" s="275"/>
      <c r="AL29" s="278"/>
      <c r="AM29" s="278"/>
      <c r="AN29" s="278"/>
      <c r="AO29" s="277"/>
    </row>
    <row r="30" spans="1:41" ht="21" customHeight="1">
      <c r="A30" s="279"/>
      <c r="B30" s="274" t="s">
        <v>1247</v>
      </c>
      <c r="C30" s="275"/>
      <c r="D30" s="275"/>
      <c r="E30" s="275"/>
      <c r="F30" s="275" t="s">
        <v>1181</v>
      </c>
      <c r="G30" s="275"/>
      <c r="H30" s="275"/>
      <c r="I30" s="275"/>
      <c r="J30" s="275"/>
      <c r="K30" s="275"/>
      <c r="L30" s="275"/>
      <c r="M30" s="275" t="s">
        <v>1181</v>
      </c>
      <c r="N30" s="275" t="s">
        <v>1182</v>
      </c>
      <c r="O30" s="275" t="s">
        <v>1182</v>
      </c>
      <c r="P30" s="275"/>
      <c r="Q30" s="275"/>
      <c r="R30" s="275" t="s">
        <v>1181</v>
      </c>
      <c r="S30" s="275"/>
      <c r="T30" s="275"/>
      <c r="U30" s="275"/>
      <c r="V30" s="275" t="s">
        <v>1182</v>
      </c>
      <c r="W30" s="275" t="s">
        <v>1181</v>
      </c>
      <c r="X30" s="275"/>
      <c r="Y30" s="275"/>
      <c r="Z30" s="275"/>
      <c r="AA30" s="275" t="s">
        <v>1181</v>
      </c>
      <c r="AB30" s="275" t="s">
        <v>1182</v>
      </c>
      <c r="AC30" s="275"/>
      <c r="AD30" s="275"/>
      <c r="AE30" s="275"/>
      <c r="AF30" s="275" t="s">
        <v>1181</v>
      </c>
      <c r="AG30" s="275" t="s">
        <v>1182</v>
      </c>
      <c r="AH30" s="275" t="s">
        <v>1182</v>
      </c>
      <c r="AI30" s="275"/>
      <c r="AJ30" s="275"/>
      <c r="AK30" s="275"/>
      <c r="AL30" s="278"/>
      <c r="AM30" s="278"/>
      <c r="AN30" s="278"/>
      <c r="AO30" s="277"/>
    </row>
    <row r="31" spans="1:41" ht="21" customHeight="1">
      <c r="A31" s="279"/>
      <c r="B31" s="274" t="s">
        <v>1248</v>
      </c>
      <c r="C31" s="275"/>
      <c r="D31" s="275"/>
      <c r="E31" s="275"/>
      <c r="F31" s="275" t="s">
        <v>1181</v>
      </c>
      <c r="G31" s="275"/>
      <c r="H31" s="275"/>
      <c r="I31" s="275"/>
      <c r="J31" s="275"/>
      <c r="K31" s="275"/>
      <c r="L31" s="275"/>
      <c r="M31" s="275" t="s">
        <v>1181</v>
      </c>
      <c r="N31" s="275" t="s">
        <v>1182</v>
      </c>
      <c r="O31" s="275" t="s">
        <v>1182</v>
      </c>
      <c r="P31" s="275"/>
      <c r="Q31" s="275"/>
      <c r="R31" s="275" t="s">
        <v>1181</v>
      </c>
      <c r="S31" s="275"/>
      <c r="T31" s="275"/>
      <c r="U31" s="275"/>
      <c r="V31" s="275" t="s">
        <v>1182</v>
      </c>
      <c r="W31" s="275" t="s">
        <v>1181</v>
      </c>
      <c r="X31" s="275"/>
      <c r="Y31" s="275"/>
      <c r="Z31" s="275"/>
      <c r="AA31" s="275" t="s">
        <v>1181</v>
      </c>
      <c r="AB31" s="275" t="s">
        <v>1182</v>
      </c>
      <c r="AC31" s="275"/>
      <c r="AD31" s="275"/>
      <c r="AE31" s="275"/>
      <c r="AF31" s="275" t="s">
        <v>1181</v>
      </c>
      <c r="AG31" s="275" t="s">
        <v>1182</v>
      </c>
      <c r="AH31" s="275" t="s">
        <v>1182</v>
      </c>
      <c r="AI31" s="275"/>
      <c r="AJ31" s="275"/>
      <c r="AK31" s="275"/>
      <c r="AL31" s="278"/>
      <c r="AM31" s="278"/>
      <c r="AN31" s="278"/>
      <c r="AO31" s="277"/>
    </row>
    <row r="32" spans="1:41" ht="21" customHeight="1">
      <c r="A32" s="284" t="s">
        <v>1249</v>
      </c>
      <c r="B32" s="274" t="s">
        <v>1250</v>
      </c>
      <c r="C32" s="275"/>
      <c r="D32" s="275"/>
      <c r="E32" s="275"/>
      <c r="F32" s="275"/>
      <c r="G32" s="275" t="s">
        <v>1181</v>
      </c>
      <c r="H32" s="275"/>
      <c r="I32" s="275"/>
      <c r="J32" s="275" t="s">
        <v>1181</v>
      </c>
      <c r="K32" s="275"/>
      <c r="L32" s="275"/>
      <c r="M32" s="275"/>
      <c r="N32" s="275" t="s">
        <v>1181</v>
      </c>
      <c r="O32" s="275"/>
      <c r="P32" s="275"/>
      <c r="Q32" s="275"/>
      <c r="R32" s="275"/>
      <c r="S32" s="275" t="s">
        <v>1181</v>
      </c>
      <c r="T32" s="275"/>
      <c r="U32" s="275"/>
      <c r="V32" s="275"/>
      <c r="W32" s="280" t="s">
        <v>1223</v>
      </c>
      <c r="X32" s="275"/>
      <c r="Y32" s="275"/>
      <c r="Z32" s="275"/>
      <c r="AA32" s="275"/>
      <c r="AB32" s="275" t="s">
        <v>1181</v>
      </c>
      <c r="AC32" s="275" t="s">
        <v>1182</v>
      </c>
      <c r="AD32" s="275"/>
      <c r="AE32" s="275"/>
      <c r="AF32" s="275"/>
      <c r="AG32" s="275" t="s">
        <v>1181</v>
      </c>
      <c r="AH32" s="275" t="s">
        <v>1182</v>
      </c>
      <c r="AI32" s="275" t="s">
        <v>1197</v>
      </c>
      <c r="AJ32" s="275"/>
      <c r="AK32" s="275"/>
      <c r="AL32" s="278"/>
      <c r="AM32" s="287" t="s">
        <v>1198</v>
      </c>
      <c r="AN32" s="278"/>
      <c r="AO32" s="277"/>
    </row>
    <row r="33" spans="1:41" ht="21" customHeight="1">
      <c r="A33" s="279" t="s">
        <v>1251</v>
      </c>
      <c r="B33" s="274" t="s">
        <v>1252</v>
      </c>
      <c r="C33" s="275"/>
      <c r="D33" s="275"/>
      <c r="E33" s="275" t="s">
        <v>1181</v>
      </c>
      <c r="F33" s="275"/>
      <c r="G33" s="275"/>
      <c r="H33" s="275"/>
      <c r="I33" s="275"/>
      <c r="J33" s="275"/>
      <c r="K33" s="275" t="s">
        <v>1181</v>
      </c>
      <c r="L33" s="275"/>
      <c r="M33" s="275"/>
      <c r="N33" s="275"/>
      <c r="O33" s="275"/>
      <c r="P33" s="275" t="s">
        <v>1181</v>
      </c>
      <c r="Q33" s="275"/>
      <c r="R33" s="275"/>
      <c r="S33" s="275"/>
      <c r="T33" s="275"/>
      <c r="U33" s="275" t="s">
        <v>1181</v>
      </c>
      <c r="V33" s="275"/>
      <c r="W33" s="275"/>
      <c r="X33" s="275"/>
      <c r="Y33" s="280" t="s">
        <v>1253</v>
      </c>
      <c r="Z33" s="275"/>
      <c r="AA33" s="275"/>
      <c r="AB33" s="275"/>
      <c r="AC33" s="275"/>
      <c r="AD33" s="275" t="s">
        <v>1181</v>
      </c>
      <c r="AE33" s="275" t="s">
        <v>1182</v>
      </c>
      <c r="AF33" s="275"/>
      <c r="AG33" s="275"/>
      <c r="AH33" s="275" t="s">
        <v>1182</v>
      </c>
      <c r="AI33" s="275"/>
      <c r="AJ33" s="275" t="s">
        <v>1254</v>
      </c>
      <c r="AK33" s="275" t="s">
        <v>1255</v>
      </c>
      <c r="AL33" s="278"/>
      <c r="AM33" s="278"/>
      <c r="AN33" s="278"/>
      <c r="AO33" s="277"/>
    </row>
    <row r="34" spans="1:41" ht="21" customHeight="1">
      <c r="A34" s="279"/>
      <c r="B34" s="274" t="s">
        <v>1256</v>
      </c>
      <c r="C34" s="275"/>
      <c r="D34" s="275"/>
      <c r="E34" s="275" t="s">
        <v>1181</v>
      </c>
      <c r="F34" s="275"/>
      <c r="G34" s="275"/>
      <c r="H34" s="275"/>
      <c r="I34" s="275"/>
      <c r="J34" s="275"/>
      <c r="K34" s="275" t="s">
        <v>1181</v>
      </c>
      <c r="L34" s="275"/>
      <c r="M34" s="275"/>
      <c r="N34" s="275"/>
      <c r="O34" s="275"/>
      <c r="P34" s="275" t="s">
        <v>1181</v>
      </c>
      <c r="Q34" s="275"/>
      <c r="R34" s="275"/>
      <c r="S34" s="275"/>
      <c r="T34" s="275"/>
      <c r="U34" s="275" t="s">
        <v>1181</v>
      </c>
      <c r="V34" s="275"/>
      <c r="W34" s="275"/>
      <c r="X34" s="275"/>
      <c r="Y34" s="280" t="s">
        <v>1215</v>
      </c>
      <c r="Z34" s="275"/>
      <c r="AA34" s="275"/>
      <c r="AB34" s="275"/>
      <c r="AC34" s="275"/>
      <c r="AD34" s="275" t="s">
        <v>1181</v>
      </c>
      <c r="AE34" s="275" t="s">
        <v>1182</v>
      </c>
      <c r="AF34" s="275"/>
      <c r="AG34" s="275"/>
      <c r="AH34" s="275" t="s">
        <v>1182</v>
      </c>
      <c r="AI34" s="275"/>
      <c r="AJ34" s="275" t="s">
        <v>1208</v>
      </c>
      <c r="AK34" s="275" t="s">
        <v>1216</v>
      </c>
      <c r="AL34" s="278"/>
      <c r="AM34" s="278" t="s">
        <v>1208</v>
      </c>
      <c r="AN34" s="278"/>
      <c r="AO34" s="277"/>
    </row>
    <row r="35" spans="1:41" ht="21" customHeight="1">
      <c r="A35" s="279" t="s">
        <v>1257</v>
      </c>
      <c r="B35" s="274" t="s">
        <v>1256</v>
      </c>
      <c r="C35" s="275"/>
      <c r="D35" s="275"/>
      <c r="E35" s="275" t="s">
        <v>1181</v>
      </c>
      <c r="F35" s="275"/>
      <c r="G35" s="275"/>
      <c r="H35" s="275"/>
      <c r="I35" s="275"/>
      <c r="J35" s="275"/>
      <c r="K35" s="275" t="s">
        <v>1181</v>
      </c>
      <c r="L35" s="275"/>
      <c r="M35" s="275"/>
      <c r="N35" s="275"/>
      <c r="O35" s="275"/>
      <c r="P35" s="275" t="s">
        <v>1181</v>
      </c>
      <c r="Q35" s="275"/>
      <c r="R35" s="275"/>
      <c r="S35" s="275"/>
      <c r="T35" s="275"/>
      <c r="U35" s="275" t="s">
        <v>1181</v>
      </c>
      <c r="V35" s="275"/>
      <c r="W35" s="275"/>
      <c r="X35" s="275"/>
      <c r="Y35" s="280" t="s">
        <v>1215</v>
      </c>
      <c r="Z35" s="275"/>
      <c r="AA35" s="275"/>
      <c r="AB35" s="275"/>
      <c r="AC35" s="275"/>
      <c r="AD35" s="275" t="s">
        <v>1181</v>
      </c>
      <c r="AE35" s="275" t="s">
        <v>1182</v>
      </c>
      <c r="AF35" s="275"/>
      <c r="AG35" s="275"/>
      <c r="AH35" s="275" t="s">
        <v>1182</v>
      </c>
      <c r="AI35" s="275"/>
      <c r="AJ35" s="275" t="s">
        <v>1208</v>
      </c>
      <c r="AK35" s="275" t="s">
        <v>1216</v>
      </c>
      <c r="AL35" s="278"/>
      <c r="AM35" s="278"/>
      <c r="AN35" s="278"/>
      <c r="AO35" s="277"/>
    </row>
    <row r="36" spans="1:41" ht="21" customHeight="1">
      <c r="A36" s="279"/>
      <c r="B36" s="274" t="s">
        <v>1258</v>
      </c>
      <c r="C36" s="275"/>
      <c r="D36" s="275"/>
      <c r="E36" s="275" t="s">
        <v>1181</v>
      </c>
      <c r="F36" s="275"/>
      <c r="G36" s="275"/>
      <c r="H36" s="275"/>
      <c r="I36" s="275"/>
      <c r="J36" s="275"/>
      <c r="K36" s="275" t="s">
        <v>1181</v>
      </c>
      <c r="L36" s="275"/>
      <c r="M36" s="275"/>
      <c r="N36" s="275"/>
      <c r="O36" s="275"/>
      <c r="P36" s="275" t="s">
        <v>1181</v>
      </c>
      <c r="Q36" s="275"/>
      <c r="R36" s="275"/>
      <c r="S36" s="275"/>
      <c r="T36" s="275"/>
      <c r="U36" s="275" t="s">
        <v>1181</v>
      </c>
      <c r="V36" s="275"/>
      <c r="W36" s="275"/>
      <c r="X36" s="275"/>
      <c r="Y36" s="280" t="s">
        <v>1215</v>
      </c>
      <c r="Z36" s="275"/>
      <c r="AA36" s="275"/>
      <c r="AB36" s="275"/>
      <c r="AC36" s="275"/>
      <c r="AD36" s="275" t="s">
        <v>1181</v>
      </c>
      <c r="AE36" s="275" t="s">
        <v>1182</v>
      </c>
      <c r="AF36" s="275"/>
      <c r="AG36" s="275"/>
      <c r="AH36" s="275" t="s">
        <v>1182</v>
      </c>
      <c r="AI36" s="275"/>
      <c r="AJ36" s="275" t="s">
        <v>1208</v>
      </c>
      <c r="AK36" s="275" t="s">
        <v>1216</v>
      </c>
      <c r="AL36" s="278"/>
      <c r="AM36" s="278"/>
      <c r="AN36" s="278"/>
      <c r="AO36" s="277"/>
    </row>
    <row r="37" spans="1:41" ht="21" customHeight="1">
      <c r="A37" s="279" t="s">
        <v>1259</v>
      </c>
      <c r="B37" s="274" t="s">
        <v>1260</v>
      </c>
      <c r="C37" s="275"/>
      <c r="D37" s="275"/>
      <c r="E37" s="275" t="s">
        <v>1181</v>
      </c>
      <c r="F37" s="275" t="s">
        <v>1181</v>
      </c>
      <c r="G37" s="275"/>
      <c r="H37" s="275"/>
      <c r="I37" s="275"/>
      <c r="J37" s="275" t="s">
        <v>1181</v>
      </c>
      <c r="K37" s="275" t="s">
        <v>1181</v>
      </c>
      <c r="L37" s="275"/>
      <c r="M37" s="275"/>
      <c r="N37" s="275" t="s">
        <v>1181</v>
      </c>
      <c r="O37" s="275"/>
      <c r="P37" s="275" t="s">
        <v>1181</v>
      </c>
      <c r="Q37" s="275"/>
      <c r="R37" s="275"/>
      <c r="S37" s="275" t="s">
        <v>1181</v>
      </c>
      <c r="T37" s="275"/>
      <c r="U37" s="275" t="s">
        <v>1181</v>
      </c>
      <c r="V37" s="275"/>
      <c r="W37" s="275"/>
      <c r="X37" s="280" t="s">
        <v>1223</v>
      </c>
      <c r="Y37" s="275"/>
      <c r="Z37" s="275" t="s">
        <v>1181</v>
      </c>
      <c r="AA37" s="275" t="s">
        <v>1182</v>
      </c>
      <c r="AB37" s="275"/>
      <c r="AC37" s="275" t="s">
        <v>1181</v>
      </c>
      <c r="AD37" s="275" t="s">
        <v>1182</v>
      </c>
      <c r="AE37" s="275" t="s">
        <v>1181</v>
      </c>
      <c r="AF37" s="275" t="s">
        <v>1182</v>
      </c>
      <c r="AG37" s="275"/>
      <c r="AH37" s="289" t="s">
        <v>1223</v>
      </c>
      <c r="AI37" s="275" t="s">
        <v>1197</v>
      </c>
      <c r="AJ37" s="275" t="s">
        <v>1198</v>
      </c>
      <c r="AK37" s="275" t="s">
        <v>1197</v>
      </c>
      <c r="AL37" s="278" t="s">
        <v>1197</v>
      </c>
      <c r="AM37" s="278"/>
      <c r="AN37" s="278"/>
      <c r="AO37" s="275" t="s">
        <v>1198</v>
      </c>
    </row>
    <row r="38" spans="1:41" ht="21" customHeight="1">
      <c r="A38" s="279"/>
      <c r="B38" s="274" t="s">
        <v>1261</v>
      </c>
      <c r="C38" s="275"/>
      <c r="D38" s="275"/>
      <c r="E38" s="275" t="s">
        <v>1181</v>
      </c>
      <c r="F38" s="275"/>
      <c r="G38" s="275"/>
      <c r="H38" s="275"/>
      <c r="I38" s="275"/>
      <c r="J38" s="275" t="s">
        <v>1181</v>
      </c>
      <c r="K38" s="275"/>
      <c r="L38" s="275"/>
      <c r="M38" s="275"/>
      <c r="N38" s="275" t="s">
        <v>1181</v>
      </c>
      <c r="O38" s="275"/>
      <c r="P38" s="275"/>
      <c r="Q38" s="275"/>
      <c r="R38" s="275"/>
      <c r="S38" s="275" t="s">
        <v>1181</v>
      </c>
      <c r="T38" s="275"/>
      <c r="U38" s="275"/>
      <c r="V38" s="275"/>
      <c r="W38" s="275"/>
      <c r="X38" s="280" t="s">
        <v>1223</v>
      </c>
      <c r="Y38" s="275"/>
      <c r="Z38" s="275"/>
      <c r="AA38" s="275"/>
      <c r="AB38" s="275"/>
      <c r="AC38" s="275" t="s">
        <v>1181</v>
      </c>
      <c r="AD38" s="275" t="s">
        <v>1182</v>
      </c>
      <c r="AE38" s="275"/>
      <c r="AF38" s="275"/>
      <c r="AG38" s="275"/>
      <c r="AH38" s="275" t="s">
        <v>1181</v>
      </c>
      <c r="AI38" s="275" t="s">
        <v>1197</v>
      </c>
      <c r="AJ38" s="275"/>
      <c r="AK38" s="275" t="s">
        <v>1197</v>
      </c>
      <c r="AL38" s="278" t="s">
        <v>1197</v>
      </c>
      <c r="AM38" s="278"/>
      <c r="AN38" s="278"/>
      <c r="AO38" s="275" t="s">
        <v>1198</v>
      </c>
    </row>
    <row r="39" spans="1:41" ht="21" customHeight="1">
      <c r="A39" s="264" t="s">
        <v>1262</v>
      </c>
      <c r="B39" s="274" t="s">
        <v>1024</v>
      </c>
      <c r="C39" s="275"/>
      <c r="D39" s="275"/>
      <c r="E39" s="275"/>
      <c r="F39" s="275"/>
      <c r="G39" s="275" t="s">
        <v>1181</v>
      </c>
      <c r="H39" s="275"/>
      <c r="I39" s="275"/>
      <c r="J39" s="275" t="s">
        <v>1181</v>
      </c>
      <c r="K39" s="275"/>
      <c r="L39" s="275"/>
      <c r="M39" s="275"/>
      <c r="N39" s="275" t="s">
        <v>1181</v>
      </c>
      <c r="O39" s="275"/>
      <c r="P39" s="275"/>
      <c r="Q39" s="275"/>
      <c r="R39" s="275"/>
      <c r="S39" s="275" t="s">
        <v>1181</v>
      </c>
      <c r="T39" s="275"/>
      <c r="U39" s="275"/>
      <c r="V39" s="275"/>
      <c r="W39" s="280" t="s">
        <v>1218</v>
      </c>
      <c r="X39" s="275"/>
      <c r="Y39" s="275"/>
      <c r="Z39" s="275"/>
      <c r="AA39" s="275"/>
      <c r="AB39" s="275" t="s">
        <v>1181</v>
      </c>
      <c r="AC39" s="275" t="s">
        <v>1182</v>
      </c>
      <c r="AD39" s="275"/>
      <c r="AE39" s="275"/>
      <c r="AF39" s="275"/>
      <c r="AG39" s="275" t="s">
        <v>1181</v>
      </c>
      <c r="AH39" s="275" t="s">
        <v>1182</v>
      </c>
      <c r="AI39" s="275" t="s">
        <v>1219</v>
      </c>
      <c r="AJ39" s="275"/>
      <c r="AK39" s="275"/>
      <c r="AL39" s="278"/>
      <c r="AM39" s="278"/>
      <c r="AN39" s="278"/>
      <c r="AO39" s="275" t="s">
        <v>1220</v>
      </c>
    </row>
    <row r="40" spans="1:41" ht="21" customHeight="1">
      <c r="A40" s="282"/>
      <c r="B40" s="274" t="s">
        <v>1026</v>
      </c>
      <c r="C40" s="275"/>
      <c r="D40" s="275"/>
      <c r="E40" s="275"/>
      <c r="F40" s="275"/>
      <c r="G40" s="275" t="s">
        <v>1181</v>
      </c>
      <c r="H40" s="275"/>
      <c r="I40" s="275"/>
      <c r="J40" s="275" t="s">
        <v>1181</v>
      </c>
      <c r="K40" s="275"/>
      <c r="L40" s="275"/>
      <c r="M40" s="275"/>
      <c r="N40" s="275" t="s">
        <v>1181</v>
      </c>
      <c r="O40" s="275"/>
      <c r="P40" s="275"/>
      <c r="Q40" s="275"/>
      <c r="R40" s="275"/>
      <c r="S40" s="275" t="s">
        <v>1181</v>
      </c>
      <c r="T40" s="275"/>
      <c r="U40" s="275"/>
      <c r="V40" s="275"/>
      <c r="W40" s="280" t="s">
        <v>1218</v>
      </c>
      <c r="X40" s="275"/>
      <c r="Y40" s="275"/>
      <c r="Z40" s="275"/>
      <c r="AA40" s="275"/>
      <c r="AB40" s="275" t="s">
        <v>1181</v>
      </c>
      <c r="AC40" s="275" t="s">
        <v>1182</v>
      </c>
      <c r="AD40" s="275"/>
      <c r="AE40" s="275"/>
      <c r="AF40" s="275"/>
      <c r="AG40" s="275" t="s">
        <v>1181</v>
      </c>
      <c r="AH40" s="275" t="s">
        <v>1182</v>
      </c>
      <c r="AI40" s="275" t="s">
        <v>1219</v>
      </c>
      <c r="AJ40" s="275"/>
      <c r="AK40" s="275"/>
      <c r="AL40" s="278"/>
      <c r="AM40" s="278"/>
      <c r="AN40" s="278"/>
      <c r="AO40" s="275" t="s">
        <v>1220</v>
      </c>
    </row>
    <row r="41" spans="1:41" ht="21" customHeight="1">
      <c r="A41" s="284" t="s">
        <v>1263</v>
      </c>
      <c r="B41" s="274" t="s">
        <v>1264</v>
      </c>
      <c r="C41" s="275"/>
      <c r="D41" s="275"/>
      <c r="E41" s="275" t="s">
        <v>1181</v>
      </c>
      <c r="F41" s="275"/>
      <c r="G41" s="275"/>
      <c r="H41" s="275"/>
      <c r="I41" s="275"/>
      <c r="J41" s="275"/>
      <c r="K41" s="275"/>
      <c r="L41" s="275"/>
      <c r="M41" s="275" t="s">
        <v>1181</v>
      </c>
      <c r="N41" s="275" t="s">
        <v>1182</v>
      </c>
      <c r="O41" s="275" t="s">
        <v>1182</v>
      </c>
      <c r="P41" s="275"/>
      <c r="Q41" s="275"/>
      <c r="R41" s="275" t="s">
        <v>1181</v>
      </c>
      <c r="S41" s="275"/>
      <c r="T41" s="275"/>
      <c r="U41" s="275"/>
      <c r="V41" s="275" t="s">
        <v>1182</v>
      </c>
      <c r="W41" s="275" t="s">
        <v>1181</v>
      </c>
      <c r="X41" s="275"/>
      <c r="Y41" s="275"/>
      <c r="Z41" s="275"/>
      <c r="AA41" s="275" t="s">
        <v>1181</v>
      </c>
      <c r="AB41" s="275" t="s">
        <v>1182</v>
      </c>
      <c r="AC41" s="275"/>
      <c r="AD41" s="275"/>
      <c r="AE41" s="275"/>
      <c r="AF41" s="275" t="s">
        <v>1181</v>
      </c>
      <c r="AG41" s="275" t="s">
        <v>1182</v>
      </c>
      <c r="AH41" s="275" t="s">
        <v>1182</v>
      </c>
      <c r="AI41" s="275" t="s">
        <v>1265</v>
      </c>
      <c r="AJ41" s="275"/>
      <c r="AK41" s="275"/>
      <c r="AL41" s="278"/>
      <c r="AM41" s="278"/>
      <c r="AN41" s="290"/>
      <c r="AO41" s="275" t="s">
        <v>1265</v>
      </c>
    </row>
    <row r="42" spans="1:41" ht="21" customHeight="1">
      <c r="A42" s="291" t="s">
        <v>1266</v>
      </c>
      <c r="B42" s="292" t="s">
        <v>1267</v>
      </c>
      <c r="C42" s="293"/>
      <c r="D42" s="293"/>
      <c r="E42" s="293"/>
      <c r="F42" s="293"/>
      <c r="G42" s="293" t="s">
        <v>1181</v>
      </c>
      <c r="H42" s="293"/>
      <c r="I42" s="293"/>
      <c r="J42" s="293"/>
      <c r="K42" s="293"/>
      <c r="L42" s="293" t="s">
        <v>1181</v>
      </c>
      <c r="M42" s="293"/>
      <c r="N42" s="293"/>
      <c r="O42" s="293"/>
      <c r="P42" s="293" t="s">
        <v>1181</v>
      </c>
      <c r="Q42" s="293"/>
      <c r="R42" s="293"/>
      <c r="S42" s="293"/>
      <c r="T42" s="293"/>
      <c r="U42" s="293" t="s">
        <v>1181</v>
      </c>
      <c r="V42" s="293"/>
      <c r="W42" s="293"/>
      <c r="X42" s="293"/>
      <c r="Y42" s="293"/>
      <c r="Z42" s="293" t="s">
        <v>1181</v>
      </c>
      <c r="AA42" s="293"/>
      <c r="AB42" s="293"/>
      <c r="AC42" s="293"/>
      <c r="AD42" s="293"/>
      <c r="AE42" s="293" t="s">
        <v>1181</v>
      </c>
      <c r="AF42" s="293"/>
      <c r="AG42" s="293"/>
      <c r="AH42" s="293"/>
      <c r="AI42" s="293" t="s">
        <v>1197</v>
      </c>
      <c r="AJ42" s="293" t="s">
        <v>1198</v>
      </c>
      <c r="AK42" s="293"/>
      <c r="AL42" s="293" t="s">
        <v>1197</v>
      </c>
      <c r="AM42" s="293"/>
      <c r="AN42" s="294" t="s">
        <v>1198</v>
      </c>
      <c r="AO42" s="294" t="s">
        <v>1197</v>
      </c>
    </row>
    <row r="43" spans="1:41" ht="21" customHeight="1">
      <c r="A43" s="295" t="s">
        <v>1268</v>
      </c>
      <c r="B43" s="296"/>
      <c r="C43" s="297" t="s">
        <v>1181</v>
      </c>
      <c r="D43" s="297"/>
      <c r="E43" s="297"/>
      <c r="F43" s="297"/>
      <c r="G43" s="297"/>
      <c r="H43" s="297" t="s">
        <v>1181</v>
      </c>
      <c r="I43" s="297"/>
      <c r="J43" s="297"/>
      <c r="K43" s="297"/>
      <c r="L43" s="297"/>
      <c r="M43" s="297" t="s">
        <v>1182</v>
      </c>
      <c r="N43" s="297"/>
      <c r="O43" s="297" t="s">
        <v>1181</v>
      </c>
      <c r="P43" s="297" t="s">
        <v>1182</v>
      </c>
      <c r="Q43" s="297"/>
      <c r="R43" s="297"/>
      <c r="S43" s="297"/>
      <c r="T43" s="297" t="s">
        <v>1181</v>
      </c>
      <c r="U43" s="297"/>
      <c r="V43" s="297"/>
      <c r="W43" s="297"/>
      <c r="X43" s="298" t="s">
        <v>1218</v>
      </c>
      <c r="Y43" s="297"/>
      <c r="Z43" s="297"/>
      <c r="AA43" s="297"/>
      <c r="AB43" s="297"/>
      <c r="AC43" s="297" t="s">
        <v>1181</v>
      </c>
      <c r="AD43" s="297" t="s">
        <v>1182</v>
      </c>
      <c r="AE43" s="297"/>
      <c r="AF43" s="297"/>
      <c r="AG43" s="297"/>
      <c r="AH43" s="297" t="s">
        <v>1181</v>
      </c>
      <c r="AI43" s="297" t="s">
        <v>1219</v>
      </c>
      <c r="AJ43" s="297"/>
      <c r="AK43" s="297"/>
      <c r="AL43" s="297" t="s">
        <v>1219</v>
      </c>
      <c r="AM43" s="297"/>
      <c r="AN43" s="299"/>
      <c r="AO43" s="299"/>
    </row>
    <row r="44" spans="1:41" ht="21" customHeight="1">
      <c r="A44" s="295" t="s">
        <v>1269</v>
      </c>
      <c r="B44" s="296"/>
      <c r="C44" s="297"/>
      <c r="D44" s="297"/>
      <c r="E44" s="297"/>
      <c r="F44" s="297" t="s">
        <v>1181</v>
      </c>
      <c r="G44" s="297"/>
      <c r="H44" s="297"/>
      <c r="I44" s="297"/>
      <c r="J44" s="297"/>
      <c r="K44" s="297" t="s">
        <v>1181</v>
      </c>
      <c r="L44" s="297"/>
      <c r="M44" s="297"/>
      <c r="N44" s="297"/>
      <c r="O44" s="297"/>
      <c r="P44" s="297" t="s">
        <v>1181</v>
      </c>
      <c r="Q44" s="297"/>
      <c r="R44" s="297"/>
      <c r="S44" s="297"/>
      <c r="T44" s="297"/>
      <c r="U44" s="297" t="s">
        <v>1181</v>
      </c>
      <c r="V44" s="297"/>
      <c r="W44" s="297"/>
      <c r="X44" s="297"/>
      <c r="Y44" s="297"/>
      <c r="Z44" s="297" t="s">
        <v>1181</v>
      </c>
      <c r="AA44" s="297"/>
      <c r="AB44" s="297"/>
      <c r="AC44" s="297"/>
      <c r="AD44" s="297"/>
      <c r="AE44" s="297" t="s">
        <v>1181</v>
      </c>
      <c r="AF44" s="297"/>
      <c r="AG44" s="297"/>
      <c r="AH44" s="297" t="s">
        <v>1182</v>
      </c>
      <c r="AI44" s="297" t="s">
        <v>1219</v>
      </c>
      <c r="AJ44" s="297" t="s">
        <v>1220</v>
      </c>
      <c r="AK44" s="297"/>
      <c r="AL44" s="297" t="s">
        <v>1219</v>
      </c>
      <c r="AM44" s="297"/>
      <c r="AN44" s="299"/>
      <c r="AO44" s="299"/>
    </row>
    <row r="45" spans="1:41" ht="21" customHeight="1">
      <c r="A45" s="300" t="s">
        <v>1270</v>
      </c>
      <c r="B45" s="301"/>
      <c r="C45" s="302"/>
      <c r="D45" s="302"/>
      <c r="E45" s="302"/>
      <c r="F45" s="302" t="s">
        <v>1181</v>
      </c>
      <c r="G45" s="302"/>
      <c r="H45" s="302"/>
      <c r="I45" s="302"/>
      <c r="J45" s="302"/>
      <c r="K45" s="302"/>
      <c r="L45" s="302"/>
      <c r="M45" s="302" t="s">
        <v>1181</v>
      </c>
      <c r="N45" s="302" t="s">
        <v>1182</v>
      </c>
      <c r="O45" s="302" t="s">
        <v>1182</v>
      </c>
      <c r="P45" s="302"/>
      <c r="Q45" s="302"/>
      <c r="R45" s="302" t="s">
        <v>1181</v>
      </c>
      <c r="S45" s="302"/>
      <c r="T45" s="302"/>
      <c r="U45" s="302"/>
      <c r="V45" s="302"/>
      <c r="W45" s="303" t="s">
        <v>1218</v>
      </c>
      <c r="X45" s="302"/>
      <c r="Y45" s="302"/>
      <c r="Z45" s="302"/>
      <c r="AA45" s="302"/>
      <c r="AB45" s="302" t="s">
        <v>1181</v>
      </c>
      <c r="AC45" s="302" t="s">
        <v>1182</v>
      </c>
      <c r="AD45" s="302"/>
      <c r="AE45" s="302"/>
      <c r="AF45" s="302"/>
      <c r="AG45" s="302" t="s">
        <v>1181</v>
      </c>
      <c r="AH45" s="302" t="s">
        <v>1182</v>
      </c>
      <c r="AI45" s="302" t="s">
        <v>1219</v>
      </c>
      <c r="AJ45" s="302"/>
      <c r="AK45" s="302"/>
      <c r="AL45" s="302" t="s">
        <v>1219</v>
      </c>
      <c r="AM45" s="302"/>
      <c r="AN45" s="304"/>
      <c r="AO45" s="304"/>
    </row>
    <row r="46" spans="1:41" ht="21" customHeight="1">
      <c r="A46" s="279" t="s">
        <v>1271</v>
      </c>
      <c r="B46" s="274" t="s">
        <v>1272</v>
      </c>
      <c r="C46" s="275"/>
      <c r="D46" s="275"/>
      <c r="E46" s="275"/>
      <c r="F46" s="275" t="s">
        <v>1181</v>
      </c>
      <c r="G46" s="275"/>
      <c r="H46" s="275"/>
      <c r="I46" s="275"/>
      <c r="J46" s="275"/>
      <c r="K46" s="275"/>
      <c r="L46" s="275"/>
      <c r="M46" s="275" t="s">
        <v>1181</v>
      </c>
      <c r="N46" s="275" t="s">
        <v>1182</v>
      </c>
      <c r="O46" s="275" t="s">
        <v>1182</v>
      </c>
      <c r="P46" s="275"/>
      <c r="Q46" s="275"/>
      <c r="R46" s="275" t="s">
        <v>1181</v>
      </c>
      <c r="S46" s="275"/>
      <c r="T46" s="275"/>
      <c r="U46" s="275"/>
      <c r="V46" s="275" t="s">
        <v>1182</v>
      </c>
      <c r="W46" s="275" t="s">
        <v>1181</v>
      </c>
      <c r="X46" s="275"/>
      <c r="Y46" s="275"/>
      <c r="Z46" s="275"/>
      <c r="AA46" s="275" t="s">
        <v>1181</v>
      </c>
      <c r="AB46" s="275" t="s">
        <v>1182</v>
      </c>
      <c r="AC46" s="275"/>
      <c r="AD46" s="275"/>
      <c r="AE46" s="275"/>
      <c r="AF46" s="275" t="s">
        <v>1181</v>
      </c>
      <c r="AG46" s="275" t="s">
        <v>1182</v>
      </c>
      <c r="AH46" s="275" t="s">
        <v>1182</v>
      </c>
      <c r="AI46" s="275"/>
      <c r="AJ46" s="275"/>
      <c r="AK46" s="275"/>
      <c r="AL46" s="278"/>
      <c r="AM46" s="278"/>
      <c r="AN46" s="305" t="s">
        <v>1220</v>
      </c>
      <c r="AO46" s="275" t="s">
        <v>1182</v>
      </c>
    </row>
    <row r="47" spans="1:41" ht="21" customHeight="1">
      <c r="A47" s="279"/>
      <c r="B47" s="274" t="s">
        <v>1273</v>
      </c>
      <c r="C47" s="275"/>
      <c r="D47" s="275"/>
      <c r="E47" s="275"/>
      <c r="F47" s="275" t="s">
        <v>1181</v>
      </c>
      <c r="G47" s="275"/>
      <c r="H47" s="275"/>
      <c r="I47" s="275"/>
      <c r="J47" s="275"/>
      <c r="K47" s="275"/>
      <c r="L47" s="275"/>
      <c r="M47" s="275" t="s">
        <v>1181</v>
      </c>
      <c r="N47" s="275" t="s">
        <v>1182</v>
      </c>
      <c r="O47" s="275" t="s">
        <v>1182</v>
      </c>
      <c r="P47" s="275"/>
      <c r="Q47" s="275"/>
      <c r="R47" s="275" t="s">
        <v>1181</v>
      </c>
      <c r="S47" s="275"/>
      <c r="T47" s="275"/>
      <c r="U47" s="275"/>
      <c r="V47" s="275" t="s">
        <v>1182</v>
      </c>
      <c r="W47" s="275" t="s">
        <v>1181</v>
      </c>
      <c r="X47" s="275"/>
      <c r="Y47" s="275"/>
      <c r="Z47" s="275"/>
      <c r="AA47" s="275" t="s">
        <v>1181</v>
      </c>
      <c r="AB47" s="275" t="s">
        <v>1182</v>
      </c>
      <c r="AC47" s="275"/>
      <c r="AD47" s="275"/>
      <c r="AE47" s="275"/>
      <c r="AF47" s="275" t="s">
        <v>1181</v>
      </c>
      <c r="AG47" s="275" t="s">
        <v>1182</v>
      </c>
      <c r="AH47" s="275" t="s">
        <v>1182</v>
      </c>
      <c r="AI47" s="275"/>
      <c r="AJ47" s="275"/>
      <c r="AK47" s="275"/>
      <c r="AL47" s="278"/>
      <c r="AM47" s="278"/>
      <c r="AN47" s="305" t="s">
        <v>1198</v>
      </c>
      <c r="AO47" s="275" t="s">
        <v>1182</v>
      </c>
    </row>
    <row r="48" spans="1:36" s="309" customFormat="1" ht="21" customHeight="1">
      <c r="A48" s="306"/>
      <c r="B48" s="307" t="s">
        <v>1274</v>
      </c>
      <c r="C48" s="308"/>
      <c r="D48" s="308"/>
      <c r="E48" s="308"/>
      <c r="F48" s="308"/>
      <c r="G48" s="308"/>
      <c r="H48" s="308"/>
      <c r="I48" s="308"/>
      <c r="AJ48" s="260"/>
    </row>
    <row r="49" spans="1:36" s="309" customFormat="1" ht="21" customHeight="1">
      <c r="A49" s="310"/>
      <c r="B49" s="310" t="s">
        <v>1275</v>
      </c>
      <c r="C49" s="310"/>
      <c r="D49" s="310"/>
      <c r="E49" s="310"/>
      <c r="F49" s="310"/>
      <c r="G49" s="310"/>
      <c r="H49" s="310"/>
      <c r="I49" s="310"/>
      <c r="AJ49" s="260"/>
    </row>
    <row r="50" spans="1:36" s="309" customFormat="1" ht="21" customHeight="1">
      <c r="A50" s="310"/>
      <c r="B50" s="310"/>
      <c r="C50" s="310"/>
      <c r="D50" s="310"/>
      <c r="E50" s="310"/>
      <c r="F50" s="310"/>
      <c r="G50" s="310"/>
      <c r="H50" s="310"/>
      <c r="I50" s="310"/>
      <c r="AJ50" s="260"/>
    </row>
    <row r="51" s="309" customFormat="1" ht="21" customHeight="1">
      <c r="AJ51" s="260"/>
    </row>
    <row r="52" s="259" customFormat="1" ht="21" customHeight="1">
      <c r="AJ52" s="260"/>
    </row>
    <row r="53" s="259" customFormat="1" ht="21" customHeight="1">
      <c r="AJ53" s="260"/>
    </row>
    <row r="54" s="259" customFormat="1" ht="21" customHeight="1">
      <c r="AJ54" s="260"/>
    </row>
    <row r="55" ht="21" customHeight="1"/>
    <row r="56" ht="21" customHeight="1"/>
    <row r="57" ht="21" customHeight="1"/>
    <row r="58" ht="21" customHeight="1"/>
    <row r="59" ht="21" customHeight="1"/>
    <row r="60" ht="21" customHeight="1"/>
  </sheetData>
  <mergeCells count="16">
    <mergeCell ref="AO42:AO45"/>
    <mergeCell ref="A39:A40"/>
    <mergeCell ref="A37:A38"/>
    <mergeCell ref="A35:A36"/>
    <mergeCell ref="B42:B45"/>
    <mergeCell ref="AN42:AN45"/>
    <mergeCell ref="B4:B5"/>
    <mergeCell ref="C4:AO4"/>
    <mergeCell ref="A46:A47"/>
    <mergeCell ref="A4:A5"/>
    <mergeCell ref="A33:A34"/>
    <mergeCell ref="A22:A23"/>
    <mergeCell ref="A28:A31"/>
    <mergeCell ref="A15:A16"/>
    <mergeCell ref="A17:A20"/>
    <mergeCell ref="A12:A14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workbookViewId="0" topLeftCell="A1">
      <selection activeCell="A1" sqref="A1"/>
    </sheetView>
  </sheetViews>
  <sheetFormatPr defaultColWidth="9.00390625" defaultRowHeight="13.5"/>
  <cols>
    <col min="1" max="1" width="6.625" style="312" customWidth="1"/>
    <col min="2" max="2" width="8.875" style="312" customWidth="1"/>
    <col min="3" max="3" width="2.75390625" style="313" customWidth="1"/>
    <col min="4" max="4" width="10.50390625" style="313" bestFit="1" customWidth="1"/>
    <col min="5" max="18" width="3.375" style="313" customWidth="1"/>
    <col min="19" max="19" width="24.375" style="313" customWidth="1"/>
    <col min="20" max="20" width="8.25390625" style="312" customWidth="1"/>
    <col min="21" max="22" width="5.125" style="313" customWidth="1"/>
    <col min="23" max="16384" width="9.00390625" style="313" customWidth="1"/>
  </cols>
  <sheetData>
    <row r="1" ht="17.25" customHeight="1">
      <c r="A1" s="311" t="s">
        <v>1278</v>
      </c>
    </row>
    <row r="2" spans="9:22" ht="13.5">
      <c r="I2" s="314"/>
      <c r="S2" s="315"/>
      <c r="T2" s="315"/>
      <c r="V2" s="316" t="str">
        <f>S47</f>
        <v>平成20年3月31日現在</v>
      </c>
    </row>
    <row r="3" spans="1:22" ht="13.5">
      <c r="A3" s="317" t="s">
        <v>1067</v>
      </c>
      <c r="B3" s="317" t="s">
        <v>1068</v>
      </c>
      <c r="C3" s="318" t="s">
        <v>1279</v>
      </c>
      <c r="D3" s="319"/>
      <c r="E3" s="320" t="s">
        <v>1280</v>
      </c>
      <c r="F3" s="321"/>
      <c r="G3" s="321"/>
      <c r="H3" s="322" t="s">
        <v>1281</v>
      </c>
      <c r="J3" s="323"/>
      <c r="K3" s="323"/>
      <c r="L3" s="323"/>
      <c r="M3" s="323"/>
      <c r="N3" s="323"/>
      <c r="O3" s="323"/>
      <c r="P3" s="323"/>
      <c r="Q3" s="323"/>
      <c r="R3" s="323"/>
      <c r="S3" s="317" t="s">
        <v>1282</v>
      </c>
      <c r="T3" s="324" t="s">
        <v>1283</v>
      </c>
      <c r="U3" s="325" t="s">
        <v>1284</v>
      </c>
      <c r="V3" s="326"/>
    </row>
    <row r="4" spans="1:22" ht="13.5">
      <c r="A4" s="327"/>
      <c r="B4" s="327"/>
      <c r="C4" s="328"/>
      <c r="D4" s="329"/>
      <c r="E4" s="330"/>
      <c r="F4" s="331"/>
      <c r="G4" s="331"/>
      <c r="H4" s="332" t="s">
        <v>1285</v>
      </c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27"/>
      <c r="T4" s="334"/>
      <c r="U4" s="335" t="s">
        <v>1286</v>
      </c>
      <c r="V4" s="335" t="s">
        <v>1287</v>
      </c>
    </row>
    <row r="5" spans="1:22" ht="13.5">
      <c r="A5" s="327"/>
      <c r="B5" s="327"/>
      <c r="C5" s="328"/>
      <c r="D5" s="329"/>
      <c r="E5" s="336">
        <v>6</v>
      </c>
      <c r="F5" s="336">
        <v>7</v>
      </c>
      <c r="G5" s="336">
        <v>8</v>
      </c>
      <c r="H5" s="336">
        <v>9</v>
      </c>
      <c r="I5" s="336">
        <v>10</v>
      </c>
      <c r="J5" s="336">
        <v>11</v>
      </c>
      <c r="K5" s="336">
        <v>12</v>
      </c>
      <c r="L5" s="336">
        <v>13</v>
      </c>
      <c r="M5" s="336">
        <v>14</v>
      </c>
      <c r="N5" s="336">
        <v>15</v>
      </c>
      <c r="O5" s="336">
        <v>16</v>
      </c>
      <c r="P5" s="336">
        <v>17</v>
      </c>
      <c r="Q5" s="336">
        <v>18</v>
      </c>
      <c r="R5" s="336">
        <v>19</v>
      </c>
      <c r="S5" s="327"/>
      <c r="T5" s="334"/>
      <c r="U5" s="337"/>
      <c r="V5" s="337"/>
    </row>
    <row r="6" spans="1:22" ht="13.5">
      <c r="A6" s="338"/>
      <c r="B6" s="338"/>
      <c r="C6" s="339"/>
      <c r="D6" s="340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38"/>
      <c r="T6" s="342"/>
      <c r="U6" s="343"/>
      <c r="V6" s="343"/>
    </row>
    <row r="7" spans="1:22" ht="13.5">
      <c r="A7" s="344" t="s">
        <v>1110</v>
      </c>
      <c r="B7" s="345" t="s">
        <v>1288</v>
      </c>
      <c r="C7" s="346"/>
      <c r="D7" s="347" t="s">
        <v>1289</v>
      </c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9" t="s">
        <v>1290</v>
      </c>
      <c r="T7" s="348"/>
      <c r="U7" s="348" t="s">
        <v>1291</v>
      </c>
      <c r="V7" s="348" t="s">
        <v>1291</v>
      </c>
    </row>
    <row r="8" spans="1:22" ht="13.5">
      <c r="A8" s="344"/>
      <c r="B8" s="345" t="s">
        <v>1110</v>
      </c>
      <c r="C8" s="346" t="s">
        <v>1292</v>
      </c>
      <c r="D8" s="347" t="s">
        <v>1293</v>
      </c>
      <c r="E8" s="348"/>
      <c r="F8" s="348"/>
      <c r="G8" s="348"/>
      <c r="H8" s="348"/>
      <c r="I8" s="348"/>
      <c r="J8" s="348" t="s">
        <v>1144</v>
      </c>
      <c r="K8" s="348"/>
      <c r="L8" s="348"/>
      <c r="M8" s="348"/>
      <c r="N8" s="348"/>
      <c r="O8" s="348" t="s">
        <v>1294</v>
      </c>
      <c r="P8" s="348" t="s">
        <v>1295</v>
      </c>
      <c r="Q8" s="348"/>
      <c r="R8" s="348"/>
      <c r="S8" s="350" t="s">
        <v>1296</v>
      </c>
      <c r="T8" s="348"/>
      <c r="U8" s="348" t="s">
        <v>1127</v>
      </c>
      <c r="V8" s="348" t="s">
        <v>1127</v>
      </c>
    </row>
    <row r="9" spans="1:22" ht="13.5">
      <c r="A9" s="344"/>
      <c r="B9" s="345" t="s">
        <v>1297</v>
      </c>
      <c r="C9" s="346"/>
      <c r="D9" s="347" t="s">
        <v>1298</v>
      </c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9" t="s">
        <v>1290</v>
      </c>
      <c r="T9" s="348"/>
      <c r="U9" s="348" t="s">
        <v>1291</v>
      </c>
      <c r="V9" s="348" t="s">
        <v>1291</v>
      </c>
    </row>
    <row r="10" spans="1:22" ht="13.5">
      <c r="A10" s="344"/>
      <c r="B10" s="345" t="s">
        <v>1299</v>
      </c>
      <c r="C10" s="346"/>
      <c r="D10" s="347" t="s">
        <v>1300</v>
      </c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9" t="s">
        <v>1290</v>
      </c>
      <c r="T10" s="348"/>
      <c r="U10" s="348" t="s">
        <v>1291</v>
      </c>
      <c r="V10" s="348" t="s">
        <v>1291</v>
      </c>
    </row>
    <row r="11" spans="1:22" ht="13.5">
      <c r="A11" s="344" t="s">
        <v>1120</v>
      </c>
      <c r="B11" s="345" t="s">
        <v>1301</v>
      </c>
      <c r="C11" s="346" t="s">
        <v>1292</v>
      </c>
      <c r="D11" s="347" t="s">
        <v>1302</v>
      </c>
      <c r="E11" s="348"/>
      <c r="F11" s="348" t="s">
        <v>1294</v>
      </c>
      <c r="G11" s="348"/>
      <c r="H11" s="348"/>
      <c r="I11" s="348" t="s">
        <v>1295</v>
      </c>
      <c r="J11" s="348"/>
      <c r="K11" s="348"/>
      <c r="L11" s="348"/>
      <c r="M11" s="348"/>
      <c r="N11" s="348"/>
      <c r="O11" s="348"/>
      <c r="P11" s="348"/>
      <c r="Q11" s="348"/>
      <c r="R11" s="348"/>
      <c r="S11" s="349" t="s">
        <v>1303</v>
      </c>
      <c r="T11" s="348"/>
      <c r="U11" s="348" t="s">
        <v>1127</v>
      </c>
      <c r="V11" s="348" t="s">
        <v>1127</v>
      </c>
    </row>
    <row r="12" spans="1:22" ht="13.5">
      <c r="A12" s="344"/>
      <c r="B12" s="345" t="s">
        <v>1120</v>
      </c>
      <c r="C12" s="346" t="s">
        <v>1292</v>
      </c>
      <c r="D12" s="347" t="s">
        <v>1304</v>
      </c>
      <c r="E12" s="348"/>
      <c r="F12" s="348"/>
      <c r="G12" s="348"/>
      <c r="H12" s="348" t="s">
        <v>1294</v>
      </c>
      <c r="I12" s="348"/>
      <c r="J12" s="348"/>
      <c r="K12" s="348"/>
      <c r="L12" s="348"/>
      <c r="M12" s="348" t="s">
        <v>1295</v>
      </c>
      <c r="N12" s="348"/>
      <c r="O12" s="348"/>
      <c r="P12" s="348"/>
      <c r="Q12" s="348"/>
      <c r="R12" s="348"/>
      <c r="S12" s="349" t="s">
        <v>1305</v>
      </c>
      <c r="T12" s="348"/>
      <c r="U12" s="348" t="s">
        <v>1127</v>
      </c>
      <c r="V12" s="348" t="s">
        <v>1127</v>
      </c>
    </row>
    <row r="13" spans="1:22" ht="13.5">
      <c r="A13" s="351" t="s">
        <v>1125</v>
      </c>
      <c r="B13" s="351" t="s">
        <v>1306</v>
      </c>
      <c r="C13" s="346"/>
      <c r="D13" s="347" t="s">
        <v>1307</v>
      </c>
      <c r="E13" s="348"/>
      <c r="F13" s="348"/>
      <c r="G13" s="348"/>
      <c r="H13" s="348"/>
      <c r="I13" s="348"/>
      <c r="J13" s="348"/>
      <c r="K13" s="348"/>
      <c r="L13" s="348"/>
      <c r="M13" s="348"/>
      <c r="N13" s="348" t="s">
        <v>1308</v>
      </c>
      <c r="O13" s="348"/>
      <c r="P13" s="348"/>
      <c r="Q13" s="348"/>
      <c r="R13" s="348"/>
      <c r="S13" s="349" t="s">
        <v>1309</v>
      </c>
      <c r="T13" s="348"/>
      <c r="U13" s="348" t="s">
        <v>1310</v>
      </c>
      <c r="V13" s="348" t="s">
        <v>1310</v>
      </c>
    </row>
    <row r="14" spans="1:22" ht="22.5">
      <c r="A14" s="352"/>
      <c r="B14" s="352"/>
      <c r="C14" s="346"/>
      <c r="D14" s="353" t="s">
        <v>1054</v>
      </c>
      <c r="E14" s="348"/>
      <c r="F14" s="348"/>
      <c r="G14" s="348"/>
      <c r="H14" s="348"/>
      <c r="I14" s="348"/>
      <c r="J14" s="348"/>
      <c r="K14" s="348"/>
      <c r="L14" s="348"/>
      <c r="M14" s="348" t="s">
        <v>1311</v>
      </c>
      <c r="N14" s="348"/>
      <c r="O14" s="348" t="s">
        <v>1311</v>
      </c>
      <c r="P14" s="348"/>
      <c r="Q14" s="348"/>
      <c r="R14" s="348" t="s">
        <v>1312</v>
      </c>
      <c r="S14" s="354" t="s">
        <v>1313</v>
      </c>
      <c r="T14" s="348"/>
      <c r="U14" s="348" t="s">
        <v>1127</v>
      </c>
      <c r="V14" s="348" t="s">
        <v>1127</v>
      </c>
    </row>
    <row r="15" spans="1:22" ht="13.5">
      <c r="A15" s="352"/>
      <c r="B15" s="355"/>
      <c r="C15" s="346"/>
      <c r="D15" s="347" t="s">
        <v>1314</v>
      </c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 t="s">
        <v>1315</v>
      </c>
      <c r="S15" s="350" t="s">
        <v>1316</v>
      </c>
      <c r="T15" s="348"/>
      <c r="U15" s="348" t="s">
        <v>1317</v>
      </c>
      <c r="V15" s="348" t="s">
        <v>1318</v>
      </c>
    </row>
    <row r="16" spans="1:22" ht="13.5">
      <c r="A16" s="352"/>
      <c r="B16" s="326" t="s">
        <v>1319</v>
      </c>
      <c r="C16" s="346" t="s">
        <v>1320</v>
      </c>
      <c r="D16" s="347" t="s">
        <v>1321</v>
      </c>
      <c r="E16" s="348"/>
      <c r="F16" s="348"/>
      <c r="G16" s="348"/>
      <c r="H16" s="348"/>
      <c r="I16" s="348" t="s">
        <v>1322</v>
      </c>
      <c r="J16" s="348"/>
      <c r="K16" s="348"/>
      <c r="L16" s="348" t="s">
        <v>1323</v>
      </c>
      <c r="M16" s="348"/>
      <c r="N16" s="348"/>
      <c r="O16" s="348"/>
      <c r="P16" s="348"/>
      <c r="Q16" s="348" t="s">
        <v>1322</v>
      </c>
      <c r="R16" s="348" t="s">
        <v>1323</v>
      </c>
      <c r="S16" s="350" t="s">
        <v>1324</v>
      </c>
      <c r="T16" s="348"/>
      <c r="U16" s="348" t="s">
        <v>1127</v>
      </c>
      <c r="V16" s="348" t="s">
        <v>1127</v>
      </c>
    </row>
    <row r="17" spans="1:22" ht="13.5">
      <c r="A17" s="352"/>
      <c r="B17" s="326"/>
      <c r="C17" s="346" t="s">
        <v>1325</v>
      </c>
      <c r="D17" s="347" t="s">
        <v>1326</v>
      </c>
      <c r="E17" s="348"/>
      <c r="F17" s="348"/>
      <c r="G17" s="348"/>
      <c r="H17" s="348"/>
      <c r="I17" s="348"/>
      <c r="J17" s="348" t="s">
        <v>1312</v>
      </c>
      <c r="K17" s="348"/>
      <c r="L17" s="348" t="s">
        <v>1325</v>
      </c>
      <c r="M17" s="348"/>
      <c r="N17" s="348"/>
      <c r="O17" s="348"/>
      <c r="P17" s="348"/>
      <c r="Q17" s="348"/>
      <c r="R17" s="348"/>
      <c r="S17" s="350" t="s">
        <v>1327</v>
      </c>
      <c r="T17" s="348"/>
      <c r="U17" s="348" t="s">
        <v>1127</v>
      </c>
      <c r="V17" s="348" t="s">
        <v>1127</v>
      </c>
    </row>
    <row r="18" spans="1:22" ht="13.5">
      <c r="A18" s="352"/>
      <c r="B18" s="326" t="s">
        <v>1328</v>
      </c>
      <c r="C18" s="346" t="s">
        <v>1329</v>
      </c>
      <c r="D18" s="347" t="s">
        <v>1330</v>
      </c>
      <c r="E18" s="348"/>
      <c r="F18" s="348" t="s">
        <v>1322</v>
      </c>
      <c r="G18" s="348"/>
      <c r="H18" s="348"/>
      <c r="I18" s="348" t="s">
        <v>1331</v>
      </c>
      <c r="J18" s="348"/>
      <c r="K18" s="348"/>
      <c r="L18" s="348"/>
      <c r="M18" s="348"/>
      <c r="N18" s="348"/>
      <c r="O18" s="348"/>
      <c r="P18" s="348" t="s">
        <v>1323</v>
      </c>
      <c r="Q18" s="348"/>
      <c r="R18" s="348"/>
      <c r="S18" s="350" t="s">
        <v>1332</v>
      </c>
      <c r="T18" s="348" t="s">
        <v>1127</v>
      </c>
      <c r="U18" s="348" t="s">
        <v>1127</v>
      </c>
      <c r="V18" s="348" t="s">
        <v>1127</v>
      </c>
    </row>
    <row r="19" spans="1:22" ht="13.5">
      <c r="A19" s="352"/>
      <c r="B19" s="326"/>
      <c r="C19" s="346" t="s">
        <v>1325</v>
      </c>
      <c r="D19" s="347" t="s">
        <v>1333</v>
      </c>
      <c r="E19" s="348"/>
      <c r="F19" s="348"/>
      <c r="G19" s="348"/>
      <c r="H19" s="348"/>
      <c r="I19" s="348" t="s">
        <v>1294</v>
      </c>
      <c r="J19" s="348"/>
      <c r="K19" s="348" t="s">
        <v>1295</v>
      </c>
      <c r="L19" s="348"/>
      <c r="M19" s="348"/>
      <c r="N19" s="348"/>
      <c r="O19" s="348"/>
      <c r="P19" s="348"/>
      <c r="Q19" s="348"/>
      <c r="R19" s="348"/>
      <c r="S19" s="350" t="s">
        <v>1334</v>
      </c>
      <c r="T19" s="348"/>
      <c r="U19" s="348" t="s">
        <v>1127</v>
      </c>
      <c r="V19" s="348" t="s">
        <v>1127</v>
      </c>
    </row>
    <row r="20" spans="1:22" ht="13.5">
      <c r="A20" s="352"/>
      <c r="B20" s="326"/>
      <c r="C20" s="346" t="s">
        <v>1325</v>
      </c>
      <c r="D20" s="347" t="s">
        <v>1335</v>
      </c>
      <c r="E20" s="348"/>
      <c r="F20" s="348" t="s">
        <v>1336</v>
      </c>
      <c r="G20" s="348"/>
      <c r="H20" s="348"/>
      <c r="I20" s="348" t="s">
        <v>1337</v>
      </c>
      <c r="J20" s="348"/>
      <c r="K20" s="348"/>
      <c r="L20" s="348"/>
      <c r="M20" s="348"/>
      <c r="N20" s="348"/>
      <c r="O20" s="348"/>
      <c r="P20" s="348"/>
      <c r="Q20" s="348"/>
      <c r="R20" s="348"/>
      <c r="S20" s="350" t="s">
        <v>1338</v>
      </c>
      <c r="T20" s="348"/>
      <c r="U20" s="348" t="s">
        <v>1127</v>
      </c>
      <c r="V20" s="348" t="s">
        <v>1127</v>
      </c>
    </row>
    <row r="21" spans="1:22" ht="13.5">
      <c r="A21" s="352"/>
      <c r="B21" s="326"/>
      <c r="C21" s="346" t="s">
        <v>1325</v>
      </c>
      <c r="D21" s="347" t="s">
        <v>1339</v>
      </c>
      <c r="E21" s="348"/>
      <c r="F21" s="348" t="s">
        <v>1312</v>
      </c>
      <c r="G21" s="348"/>
      <c r="H21" s="348"/>
      <c r="I21" s="348"/>
      <c r="J21" s="348" t="s">
        <v>1325</v>
      </c>
      <c r="K21" s="348"/>
      <c r="L21" s="348"/>
      <c r="M21" s="348"/>
      <c r="N21" s="348"/>
      <c r="O21" s="348"/>
      <c r="P21" s="348"/>
      <c r="Q21" s="348"/>
      <c r="R21" s="348"/>
      <c r="S21" s="350" t="s">
        <v>1340</v>
      </c>
      <c r="T21" s="348"/>
      <c r="U21" s="348" t="s">
        <v>1127</v>
      </c>
      <c r="V21" s="348" t="s">
        <v>1127</v>
      </c>
    </row>
    <row r="22" spans="1:22" ht="13.5">
      <c r="A22" s="355"/>
      <c r="B22" s="345" t="s">
        <v>1341</v>
      </c>
      <c r="C22" s="346" t="s">
        <v>1292</v>
      </c>
      <c r="D22" s="347" t="s">
        <v>1342</v>
      </c>
      <c r="E22" s="348"/>
      <c r="F22" s="348"/>
      <c r="G22" s="348" t="s">
        <v>1322</v>
      </c>
      <c r="H22" s="348"/>
      <c r="I22" s="348"/>
      <c r="J22" s="348" t="s">
        <v>1323</v>
      </c>
      <c r="K22" s="348"/>
      <c r="L22" s="348"/>
      <c r="M22" s="348"/>
      <c r="N22" s="348"/>
      <c r="O22" s="348"/>
      <c r="P22" s="348"/>
      <c r="Q22" s="348"/>
      <c r="R22" s="348"/>
      <c r="S22" s="350" t="s">
        <v>1343</v>
      </c>
      <c r="T22" s="348"/>
      <c r="U22" s="348" t="s">
        <v>1127</v>
      </c>
      <c r="V22" s="348" t="s">
        <v>1127</v>
      </c>
    </row>
    <row r="23" spans="1:22" ht="13.5">
      <c r="A23" s="344" t="s">
        <v>1141</v>
      </c>
      <c r="B23" s="326" t="s">
        <v>1344</v>
      </c>
      <c r="C23" s="346" t="s">
        <v>1345</v>
      </c>
      <c r="D23" s="347" t="s">
        <v>1346</v>
      </c>
      <c r="E23" s="348"/>
      <c r="F23" s="348"/>
      <c r="G23" s="348"/>
      <c r="H23" s="348"/>
      <c r="I23" s="348" t="s">
        <v>1347</v>
      </c>
      <c r="J23" s="348"/>
      <c r="K23" s="348"/>
      <c r="L23" s="348"/>
      <c r="M23" s="348"/>
      <c r="N23" s="348" t="s">
        <v>1292</v>
      </c>
      <c r="O23" s="348"/>
      <c r="P23" s="348"/>
      <c r="Q23" s="348"/>
      <c r="R23" s="348"/>
      <c r="S23" s="350" t="s">
        <v>1348</v>
      </c>
      <c r="T23" s="348"/>
      <c r="U23" s="348" t="s">
        <v>1127</v>
      </c>
      <c r="V23" s="348" t="s">
        <v>1127</v>
      </c>
    </row>
    <row r="24" spans="1:22" ht="13.5">
      <c r="A24" s="344"/>
      <c r="B24" s="326"/>
      <c r="C24" s="346" t="s">
        <v>1325</v>
      </c>
      <c r="D24" s="347" t="s">
        <v>1349</v>
      </c>
      <c r="E24" s="348"/>
      <c r="F24" s="348"/>
      <c r="G24" s="348"/>
      <c r="H24" s="348"/>
      <c r="I24" s="348" t="s">
        <v>1312</v>
      </c>
      <c r="J24" s="348"/>
      <c r="K24" s="348"/>
      <c r="L24" s="348" t="s">
        <v>1325</v>
      </c>
      <c r="M24" s="348"/>
      <c r="N24" s="348"/>
      <c r="O24" s="348"/>
      <c r="P24" s="348"/>
      <c r="Q24" s="348"/>
      <c r="R24" s="348"/>
      <c r="S24" s="350" t="s">
        <v>1350</v>
      </c>
      <c r="T24" s="348" t="s">
        <v>1127</v>
      </c>
      <c r="U24" s="348" t="s">
        <v>1127</v>
      </c>
      <c r="V24" s="348" t="s">
        <v>1127</v>
      </c>
    </row>
    <row r="25" spans="1:22" ht="13.5">
      <c r="A25" s="344"/>
      <c r="B25" s="345" t="s">
        <v>1351</v>
      </c>
      <c r="C25" s="346" t="s">
        <v>1323</v>
      </c>
      <c r="D25" s="347" t="s">
        <v>1352</v>
      </c>
      <c r="E25" s="348"/>
      <c r="F25" s="348"/>
      <c r="G25" s="348"/>
      <c r="H25" s="348"/>
      <c r="I25" s="348"/>
      <c r="J25" s="348"/>
      <c r="K25" s="348"/>
      <c r="L25" s="348" t="s">
        <v>1315</v>
      </c>
      <c r="M25" s="348"/>
      <c r="N25" s="348"/>
      <c r="O25" s="348"/>
      <c r="P25" s="348" t="s">
        <v>1353</v>
      </c>
      <c r="Q25" s="348"/>
      <c r="R25" s="348"/>
      <c r="S25" s="350" t="s">
        <v>1354</v>
      </c>
      <c r="T25" s="348"/>
      <c r="U25" s="348" t="s">
        <v>1127</v>
      </c>
      <c r="V25" s="348" t="s">
        <v>1127</v>
      </c>
    </row>
    <row r="26" spans="1:22" ht="13.5">
      <c r="A26" s="351" t="s">
        <v>1001</v>
      </c>
      <c r="B26" s="317" t="s">
        <v>1001</v>
      </c>
      <c r="C26" s="346"/>
      <c r="D26" s="347" t="s">
        <v>1355</v>
      </c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50" t="s">
        <v>1290</v>
      </c>
      <c r="T26" s="348"/>
      <c r="U26" s="348" t="s">
        <v>1291</v>
      </c>
      <c r="V26" s="348" t="s">
        <v>1291</v>
      </c>
    </row>
    <row r="27" spans="1:22" ht="13.5">
      <c r="A27" s="352"/>
      <c r="B27" s="327"/>
      <c r="C27" s="346"/>
      <c r="D27" s="347" t="s">
        <v>1356</v>
      </c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50" t="s">
        <v>1290</v>
      </c>
      <c r="T27" s="348"/>
      <c r="U27" s="348" t="s">
        <v>1291</v>
      </c>
      <c r="V27" s="348" t="s">
        <v>1291</v>
      </c>
    </row>
    <row r="28" spans="1:22" ht="13.5">
      <c r="A28" s="355"/>
      <c r="B28" s="338"/>
      <c r="C28" s="346" t="s">
        <v>1292</v>
      </c>
      <c r="D28" s="347" t="s">
        <v>1002</v>
      </c>
      <c r="E28" s="348"/>
      <c r="F28" s="348"/>
      <c r="G28" s="348"/>
      <c r="H28" s="348"/>
      <c r="I28" s="348"/>
      <c r="J28" s="348" t="s">
        <v>1357</v>
      </c>
      <c r="K28" s="348"/>
      <c r="L28" s="348"/>
      <c r="M28" s="348"/>
      <c r="N28" s="348" t="s">
        <v>1276</v>
      </c>
      <c r="O28" s="348"/>
      <c r="P28" s="348" t="s">
        <v>1323</v>
      </c>
      <c r="Q28" s="348"/>
      <c r="R28" s="348"/>
      <c r="S28" s="350" t="s">
        <v>1358</v>
      </c>
      <c r="T28" s="348"/>
      <c r="U28" s="348" t="s">
        <v>1359</v>
      </c>
      <c r="V28" s="348" t="s">
        <v>1359</v>
      </c>
    </row>
    <row r="29" spans="1:22" ht="13.5">
      <c r="A29" s="351" t="s">
        <v>1010</v>
      </c>
      <c r="B29" s="317" t="s">
        <v>1360</v>
      </c>
      <c r="C29" s="346" t="s">
        <v>1325</v>
      </c>
      <c r="D29" s="347" t="s">
        <v>1361</v>
      </c>
      <c r="E29" s="348"/>
      <c r="F29" s="348"/>
      <c r="G29" s="348"/>
      <c r="H29" s="348" t="s">
        <v>1312</v>
      </c>
      <c r="I29" s="348"/>
      <c r="J29" s="348"/>
      <c r="K29" s="348"/>
      <c r="L29" s="348" t="s">
        <v>1325</v>
      </c>
      <c r="M29" s="348"/>
      <c r="N29" s="348"/>
      <c r="O29" s="348"/>
      <c r="P29" s="348"/>
      <c r="Q29" s="348"/>
      <c r="R29" s="348"/>
      <c r="S29" s="350" t="s">
        <v>1362</v>
      </c>
      <c r="T29" s="348"/>
      <c r="U29" s="348" t="s">
        <v>1127</v>
      </c>
      <c r="V29" s="348" t="s">
        <v>1127</v>
      </c>
    </row>
    <row r="30" spans="1:22" ht="13.5">
      <c r="A30" s="352"/>
      <c r="B30" s="327"/>
      <c r="C30" s="346" t="s">
        <v>1325</v>
      </c>
      <c r="D30" s="347" t="s">
        <v>1363</v>
      </c>
      <c r="E30" s="348"/>
      <c r="F30" s="348"/>
      <c r="G30" s="348"/>
      <c r="H30" s="348" t="s">
        <v>1294</v>
      </c>
      <c r="I30" s="348"/>
      <c r="J30" s="348"/>
      <c r="K30" s="348"/>
      <c r="L30" s="348" t="s">
        <v>1295</v>
      </c>
      <c r="M30" s="348"/>
      <c r="N30" s="348"/>
      <c r="O30" s="348"/>
      <c r="P30" s="348"/>
      <c r="Q30" s="348"/>
      <c r="R30" s="348"/>
      <c r="S30" s="350" t="s">
        <v>1364</v>
      </c>
      <c r="T30" s="348"/>
      <c r="U30" s="348" t="s">
        <v>1127</v>
      </c>
      <c r="V30" s="348" t="s">
        <v>1127</v>
      </c>
    </row>
    <row r="31" spans="1:22" ht="13.5">
      <c r="A31" s="352"/>
      <c r="B31" s="327"/>
      <c r="C31" s="346" t="s">
        <v>1325</v>
      </c>
      <c r="D31" s="347" t="s">
        <v>1365</v>
      </c>
      <c r="E31" s="348"/>
      <c r="F31" s="348"/>
      <c r="G31" s="348"/>
      <c r="H31" s="348" t="s">
        <v>1312</v>
      </c>
      <c r="I31" s="348"/>
      <c r="J31" s="348"/>
      <c r="K31" s="348" t="s">
        <v>1325</v>
      </c>
      <c r="L31" s="348"/>
      <c r="M31" s="348"/>
      <c r="N31" s="348"/>
      <c r="O31" s="348"/>
      <c r="P31" s="348"/>
      <c r="Q31" s="348"/>
      <c r="R31" s="348"/>
      <c r="S31" s="350" t="s">
        <v>1366</v>
      </c>
      <c r="T31" s="348"/>
      <c r="U31" s="348" t="s">
        <v>1127</v>
      </c>
      <c r="V31" s="348" t="s">
        <v>1127</v>
      </c>
    </row>
    <row r="32" spans="1:22" ht="13.5">
      <c r="A32" s="352"/>
      <c r="B32" s="338"/>
      <c r="C32" s="346" t="s">
        <v>1325</v>
      </c>
      <c r="D32" s="347" t="s">
        <v>1367</v>
      </c>
      <c r="E32" s="348"/>
      <c r="F32" s="348"/>
      <c r="G32" s="348"/>
      <c r="H32" s="348" t="s">
        <v>1336</v>
      </c>
      <c r="I32" s="348"/>
      <c r="J32" s="348"/>
      <c r="K32" s="348"/>
      <c r="L32" s="348"/>
      <c r="M32" s="348"/>
      <c r="N32" s="348" t="s">
        <v>1337</v>
      </c>
      <c r="O32" s="348"/>
      <c r="P32" s="348"/>
      <c r="Q32" s="348"/>
      <c r="R32" s="348"/>
      <c r="S32" s="350" t="s">
        <v>1368</v>
      </c>
      <c r="T32" s="348" t="s">
        <v>1127</v>
      </c>
      <c r="U32" s="348" t="s">
        <v>1127</v>
      </c>
      <c r="V32" s="348" t="s">
        <v>1127</v>
      </c>
    </row>
    <row r="33" spans="1:22" ht="13.5">
      <c r="A33" s="355"/>
      <c r="B33" s="356" t="s">
        <v>1010</v>
      </c>
      <c r="C33" s="346"/>
      <c r="D33" s="347" t="s">
        <v>1369</v>
      </c>
      <c r="E33" s="348"/>
      <c r="F33" s="348"/>
      <c r="G33" s="348"/>
      <c r="H33" s="348"/>
      <c r="I33" s="348"/>
      <c r="J33" s="348"/>
      <c r="K33" s="348"/>
      <c r="L33" s="348" t="s">
        <v>1308</v>
      </c>
      <c r="M33" s="348"/>
      <c r="N33" s="348"/>
      <c r="O33" s="348"/>
      <c r="P33" s="348"/>
      <c r="Q33" s="348"/>
      <c r="R33" s="348"/>
      <c r="S33" s="350" t="s">
        <v>1370</v>
      </c>
      <c r="T33" s="348"/>
      <c r="U33" s="348" t="s">
        <v>1371</v>
      </c>
      <c r="V33" s="348" t="s">
        <v>1371</v>
      </c>
    </row>
    <row r="34" spans="1:22" ht="13.5">
      <c r="A34" s="344" t="s">
        <v>1156</v>
      </c>
      <c r="B34" s="326" t="s">
        <v>1372</v>
      </c>
      <c r="C34" s="346"/>
      <c r="D34" s="347" t="s">
        <v>1373</v>
      </c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 t="s">
        <v>1312</v>
      </c>
      <c r="Q34" s="348"/>
      <c r="R34" s="348"/>
      <c r="S34" s="350"/>
      <c r="T34" s="348"/>
      <c r="U34" s="348" t="s">
        <v>1127</v>
      </c>
      <c r="V34" s="348" t="s">
        <v>1127</v>
      </c>
    </row>
    <row r="35" spans="1:22" ht="13.5">
      <c r="A35" s="344"/>
      <c r="B35" s="326"/>
      <c r="C35" s="357"/>
      <c r="D35" s="358" t="s">
        <v>1015</v>
      </c>
      <c r="E35" s="351"/>
      <c r="F35" s="351"/>
      <c r="G35" s="351"/>
      <c r="H35" s="351"/>
      <c r="I35" s="351"/>
      <c r="J35" s="351"/>
      <c r="K35" s="351"/>
      <c r="L35" s="351"/>
      <c r="M35" s="351" t="s">
        <v>1311</v>
      </c>
      <c r="N35" s="351"/>
      <c r="O35" s="351"/>
      <c r="P35" s="351"/>
      <c r="Q35" s="351"/>
      <c r="R35" s="351"/>
      <c r="S35" s="359" t="s">
        <v>1374</v>
      </c>
      <c r="T35" s="351"/>
      <c r="U35" s="351" t="s">
        <v>1375</v>
      </c>
      <c r="V35" s="351" t="s">
        <v>1375</v>
      </c>
    </row>
    <row r="36" spans="1:22" ht="13.5">
      <c r="A36" s="344"/>
      <c r="B36" s="317" t="s">
        <v>1376</v>
      </c>
      <c r="C36" s="360"/>
      <c r="D36" s="361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62"/>
      <c r="T36" s="355"/>
      <c r="U36" s="355"/>
      <c r="V36" s="355"/>
    </row>
    <row r="37" spans="1:22" ht="13.5">
      <c r="A37" s="344"/>
      <c r="B37" s="338"/>
      <c r="C37" s="346"/>
      <c r="D37" s="347" t="s">
        <v>1377</v>
      </c>
      <c r="E37" s="348"/>
      <c r="F37" s="348"/>
      <c r="G37" s="348"/>
      <c r="H37" s="348"/>
      <c r="I37" s="348"/>
      <c r="J37" s="348" t="s">
        <v>1378</v>
      </c>
      <c r="K37" s="348"/>
      <c r="L37" s="348"/>
      <c r="M37" s="348"/>
      <c r="N37" s="348"/>
      <c r="O37" s="348"/>
      <c r="P37" s="348"/>
      <c r="Q37" s="348"/>
      <c r="R37" s="348"/>
      <c r="S37" s="350" t="s">
        <v>1379</v>
      </c>
      <c r="T37" s="348"/>
      <c r="U37" s="348" t="s">
        <v>1310</v>
      </c>
      <c r="V37" s="348" t="s">
        <v>1310</v>
      </c>
    </row>
    <row r="38" spans="1:22" ht="13.5">
      <c r="A38" s="351" t="s">
        <v>1161</v>
      </c>
      <c r="B38" s="317" t="s">
        <v>1380</v>
      </c>
      <c r="C38" s="346"/>
      <c r="D38" s="347" t="s">
        <v>1022</v>
      </c>
      <c r="E38" s="348"/>
      <c r="F38" s="348"/>
      <c r="G38" s="348"/>
      <c r="H38" s="348"/>
      <c r="I38" s="348"/>
      <c r="J38" s="348"/>
      <c r="K38" s="348"/>
      <c r="L38" s="348"/>
      <c r="M38" s="348"/>
      <c r="N38" s="348" t="s">
        <v>1311</v>
      </c>
      <c r="O38" s="348"/>
      <c r="P38" s="348"/>
      <c r="Q38" s="348"/>
      <c r="R38" s="348"/>
      <c r="S38" s="350" t="s">
        <v>1381</v>
      </c>
      <c r="T38" s="348"/>
      <c r="U38" s="348" t="s">
        <v>1375</v>
      </c>
      <c r="V38" s="348" t="s">
        <v>1375</v>
      </c>
    </row>
    <row r="39" spans="1:22" ht="13.5">
      <c r="A39" s="352"/>
      <c r="B39" s="327"/>
      <c r="C39" s="357"/>
      <c r="D39" s="358" t="s">
        <v>1277</v>
      </c>
      <c r="E39" s="351"/>
      <c r="F39" s="351"/>
      <c r="G39" s="351"/>
      <c r="H39" s="351"/>
      <c r="I39" s="351" t="s">
        <v>1382</v>
      </c>
      <c r="J39" s="351"/>
      <c r="K39" s="351"/>
      <c r="L39" s="351"/>
      <c r="M39" s="351" t="s">
        <v>1382</v>
      </c>
      <c r="N39" s="351"/>
      <c r="O39" s="351"/>
      <c r="P39" s="351"/>
      <c r="Q39" s="351"/>
      <c r="R39" s="351"/>
      <c r="S39" s="363" t="s">
        <v>1383</v>
      </c>
      <c r="T39" s="351"/>
      <c r="U39" s="351" t="s">
        <v>1375</v>
      </c>
      <c r="V39" s="351" t="s">
        <v>1375</v>
      </c>
    </row>
    <row r="40" spans="1:22" ht="13.5" customHeight="1">
      <c r="A40" s="352"/>
      <c r="B40" s="338"/>
      <c r="C40" s="360"/>
      <c r="D40" s="361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64"/>
      <c r="T40" s="355"/>
      <c r="U40" s="355"/>
      <c r="V40" s="355"/>
    </row>
    <row r="41" spans="1:22" ht="13.5">
      <c r="A41" s="352"/>
      <c r="B41" s="317" t="s">
        <v>1384</v>
      </c>
      <c r="C41" s="346" t="s">
        <v>1353</v>
      </c>
      <c r="D41" s="347" t="s">
        <v>1385</v>
      </c>
      <c r="E41" s="348"/>
      <c r="F41" s="348"/>
      <c r="G41" s="348"/>
      <c r="H41" s="348" t="s">
        <v>1311</v>
      </c>
      <c r="I41" s="348"/>
      <c r="J41" s="348"/>
      <c r="K41" s="348"/>
      <c r="L41" s="348" t="s">
        <v>1311</v>
      </c>
      <c r="M41" s="348"/>
      <c r="N41" s="348"/>
      <c r="O41" s="348"/>
      <c r="P41" s="348"/>
      <c r="Q41" s="348"/>
      <c r="R41" s="365" t="s">
        <v>1325</v>
      </c>
      <c r="S41" s="366" t="s">
        <v>1386</v>
      </c>
      <c r="T41" s="348"/>
      <c r="U41" s="348" t="s">
        <v>1127</v>
      </c>
      <c r="V41" s="348" t="s">
        <v>1127</v>
      </c>
    </row>
    <row r="42" spans="1:22" ht="13.5">
      <c r="A42" s="352"/>
      <c r="B42" s="338"/>
      <c r="C42" s="346" t="s">
        <v>1325</v>
      </c>
      <c r="D42" s="347" t="s">
        <v>1387</v>
      </c>
      <c r="E42" s="348"/>
      <c r="F42" s="348"/>
      <c r="G42" s="348" t="s">
        <v>1322</v>
      </c>
      <c r="H42" s="348" t="s">
        <v>1323</v>
      </c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9" t="s">
        <v>1388</v>
      </c>
      <c r="T42" s="348"/>
      <c r="U42" s="348" t="s">
        <v>1127</v>
      </c>
      <c r="V42" s="348" t="s">
        <v>1127</v>
      </c>
    </row>
    <row r="43" spans="1:22" ht="13.5">
      <c r="A43" s="355"/>
      <c r="B43" s="367" t="s">
        <v>1027</v>
      </c>
      <c r="C43" s="346" t="s">
        <v>1292</v>
      </c>
      <c r="D43" s="353" t="s">
        <v>1389</v>
      </c>
      <c r="E43" s="348"/>
      <c r="F43" s="348"/>
      <c r="G43" s="348"/>
      <c r="H43" s="348"/>
      <c r="I43" s="348"/>
      <c r="J43" s="348" t="s">
        <v>1308</v>
      </c>
      <c r="K43" s="348" t="s">
        <v>1308</v>
      </c>
      <c r="L43" s="348"/>
      <c r="M43" s="348" t="s">
        <v>1308</v>
      </c>
      <c r="N43" s="348" t="s">
        <v>1308</v>
      </c>
      <c r="O43" s="348"/>
      <c r="P43" s="348" t="s">
        <v>1294</v>
      </c>
      <c r="Q43" s="348"/>
      <c r="R43" s="348" t="s">
        <v>1295</v>
      </c>
      <c r="S43" s="368" t="s">
        <v>1390</v>
      </c>
      <c r="T43" s="369" t="s">
        <v>1127</v>
      </c>
      <c r="U43" s="348" t="s">
        <v>1127</v>
      </c>
      <c r="V43" s="348" t="s">
        <v>1127</v>
      </c>
    </row>
    <row r="44" spans="1:22" ht="45">
      <c r="A44" s="344" t="s">
        <v>1029</v>
      </c>
      <c r="B44" s="370" t="s">
        <v>1029</v>
      </c>
      <c r="C44" s="371"/>
      <c r="D44" s="372" t="s">
        <v>1030</v>
      </c>
      <c r="E44" s="373"/>
      <c r="F44" s="373"/>
      <c r="G44" s="373"/>
      <c r="H44" s="373"/>
      <c r="I44" s="373"/>
      <c r="J44" s="348" t="s">
        <v>1357</v>
      </c>
      <c r="K44" s="373"/>
      <c r="L44" s="348" t="s">
        <v>1357</v>
      </c>
      <c r="M44" s="348" t="s">
        <v>1357</v>
      </c>
      <c r="N44" s="373"/>
      <c r="O44" s="373"/>
      <c r="P44" s="373"/>
      <c r="Q44" s="348" t="s">
        <v>1322</v>
      </c>
      <c r="R44" s="373"/>
      <c r="S44" s="374" t="s">
        <v>1391</v>
      </c>
      <c r="T44" s="375" t="s">
        <v>1392</v>
      </c>
      <c r="U44" s="348" t="s">
        <v>1331</v>
      </c>
      <c r="V44" s="348" t="s">
        <v>1331</v>
      </c>
    </row>
    <row r="45" spans="1:22" ht="13.5">
      <c r="A45" s="344"/>
      <c r="B45" s="376" t="s">
        <v>1393</v>
      </c>
      <c r="C45" s="346" t="s">
        <v>1394</v>
      </c>
      <c r="D45" s="347" t="s">
        <v>1395</v>
      </c>
      <c r="E45" s="348"/>
      <c r="F45" s="348" t="s">
        <v>1294</v>
      </c>
      <c r="G45" s="348"/>
      <c r="H45" s="348"/>
      <c r="I45" s="348"/>
      <c r="J45" s="348"/>
      <c r="K45" s="348" t="s">
        <v>1295</v>
      </c>
      <c r="L45" s="348"/>
      <c r="M45" s="348"/>
      <c r="N45" s="348"/>
      <c r="O45" s="348"/>
      <c r="P45" s="348"/>
      <c r="Q45" s="348"/>
      <c r="R45" s="348"/>
      <c r="S45" s="349" t="s">
        <v>1396</v>
      </c>
      <c r="T45" s="348" t="s">
        <v>1127</v>
      </c>
      <c r="U45" s="348" t="s">
        <v>1127</v>
      </c>
      <c r="V45" s="348" t="s">
        <v>1127</v>
      </c>
    </row>
    <row r="46" spans="1:22" ht="13.5">
      <c r="A46" s="344"/>
      <c r="B46" s="377"/>
      <c r="C46" s="346" t="s">
        <v>1325</v>
      </c>
      <c r="D46" s="347" t="s">
        <v>1397</v>
      </c>
      <c r="E46" s="348"/>
      <c r="F46" s="348"/>
      <c r="G46" s="348"/>
      <c r="H46" s="348"/>
      <c r="I46" s="348"/>
      <c r="J46" s="348"/>
      <c r="K46" s="348"/>
      <c r="L46" s="348"/>
      <c r="M46" s="348" t="s">
        <v>1312</v>
      </c>
      <c r="N46" s="348"/>
      <c r="O46" s="348"/>
      <c r="P46" s="348" t="s">
        <v>1325</v>
      </c>
      <c r="Q46" s="348"/>
      <c r="R46" s="348"/>
      <c r="S46" s="378" t="s">
        <v>1398</v>
      </c>
      <c r="T46" s="348"/>
      <c r="U46" s="348" t="s">
        <v>1127</v>
      </c>
      <c r="V46" s="348" t="s">
        <v>1127</v>
      </c>
    </row>
    <row r="47" spans="1:22" ht="13.5">
      <c r="A47" s="317"/>
      <c r="B47" s="379">
        <f>COUNTA(D7:D46)</f>
        <v>38</v>
      </c>
      <c r="C47" s="380"/>
      <c r="D47" s="381"/>
      <c r="E47" s="382">
        <v>6</v>
      </c>
      <c r="F47" s="382">
        <v>7</v>
      </c>
      <c r="G47" s="382">
        <v>8</v>
      </c>
      <c r="H47" s="382">
        <v>9</v>
      </c>
      <c r="I47" s="382">
        <v>10</v>
      </c>
      <c r="J47" s="382">
        <v>11</v>
      </c>
      <c r="K47" s="382">
        <v>12</v>
      </c>
      <c r="L47" s="382">
        <v>13</v>
      </c>
      <c r="M47" s="382">
        <v>14</v>
      </c>
      <c r="N47" s="382">
        <v>15</v>
      </c>
      <c r="O47" s="382">
        <v>16</v>
      </c>
      <c r="P47" s="382">
        <v>17</v>
      </c>
      <c r="Q47" s="382">
        <v>18</v>
      </c>
      <c r="R47" s="382">
        <v>19</v>
      </c>
      <c r="S47" s="383" t="s">
        <v>1399</v>
      </c>
      <c r="T47" s="384"/>
      <c r="U47" s="385"/>
      <c r="V47" s="386"/>
    </row>
    <row r="48" spans="1:22" ht="13.5">
      <c r="A48" s="327"/>
      <c r="B48" s="318" t="s">
        <v>1400</v>
      </c>
      <c r="C48" s="387"/>
      <c r="D48" s="388"/>
      <c r="E48" s="389">
        <f aca="true" t="shared" si="0" ref="E48:R48">COUNTIF(E7:E46,"★")</f>
        <v>0</v>
      </c>
      <c r="F48" s="389">
        <f t="shared" si="0"/>
        <v>5</v>
      </c>
      <c r="G48" s="389">
        <f t="shared" si="0"/>
        <v>2</v>
      </c>
      <c r="H48" s="389">
        <f t="shared" si="0"/>
        <v>5</v>
      </c>
      <c r="I48" s="389">
        <f t="shared" si="0"/>
        <v>4</v>
      </c>
      <c r="J48" s="389">
        <f t="shared" si="0"/>
        <v>1</v>
      </c>
      <c r="K48" s="389">
        <f t="shared" si="0"/>
        <v>0</v>
      </c>
      <c r="L48" s="389">
        <f t="shared" si="0"/>
        <v>1</v>
      </c>
      <c r="M48" s="389">
        <f t="shared" si="0"/>
        <v>1</v>
      </c>
      <c r="N48" s="389">
        <f t="shared" si="0"/>
        <v>1</v>
      </c>
      <c r="O48" s="389">
        <f t="shared" si="0"/>
        <v>1</v>
      </c>
      <c r="P48" s="389">
        <f t="shared" si="0"/>
        <v>2</v>
      </c>
      <c r="Q48" s="389">
        <f t="shared" si="0"/>
        <v>2</v>
      </c>
      <c r="R48" s="389">
        <f t="shared" si="0"/>
        <v>2</v>
      </c>
      <c r="S48" s="390"/>
      <c r="T48" s="391"/>
      <c r="U48" s="392"/>
      <c r="V48" s="393"/>
    </row>
    <row r="49" spans="1:22" ht="14.25">
      <c r="A49" s="327"/>
      <c r="B49" s="339" t="s">
        <v>1401</v>
      </c>
      <c r="C49" s="394"/>
      <c r="D49" s="395"/>
      <c r="E49" s="396">
        <f aca="true" t="shared" si="1" ref="E49:P49">D49+E48</f>
        <v>0</v>
      </c>
      <c r="F49" s="396">
        <f t="shared" si="1"/>
        <v>5</v>
      </c>
      <c r="G49" s="396">
        <f t="shared" si="1"/>
        <v>7</v>
      </c>
      <c r="H49" s="396">
        <f t="shared" si="1"/>
        <v>12</v>
      </c>
      <c r="I49" s="396">
        <f t="shared" si="1"/>
        <v>16</v>
      </c>
      <c r="J49" s="396">
        <f t="shared" si="1"/>
        <v>17</v>
      </c>
      <c r="K49" s="396">
        <f t="shared" si="1"/>
        <v>17</v>
      </c>
      <c r="L49" s="396">
        <f t="shared" si="1"/>
        <v>18</v>
      </c>
      <c r="M49" s="396">
        <f t="shared" si="1"/>
        <v>19</v>
      </c>
      <c r="N49" s="396">
        <f t="shared" si="1"/>
        <v>20</v>
      </c>
      <c r="O49" s="396">
        <f t="shared" si="1"/>
        <v>21</v>
      </c>
      <c r="P49" s="396">
        <f t="shared" si="1"/>
        <v>23</v>
      </c>
      <c r="Q49" s="396">
        <f>P49+Q48-1</f>
        <v>24</v>
      </c>
      <c r="R49" s="396">
        <f>Q49+R48</f>
        <v>26</v>
      </c>
      <c r="S49" s="397">
        <f>R51</f>
        <v>23</v>
      </c>
      <c r="T49" s="398"/>
      <c r="U49" s="399">
        <f>S49/B47</f>
        <v>0.6052631578947368</v>
      </c>
      <c r="V49" s="400"/>
    </row>
    <row r="50" spans="1:22" ht="14.25">
      <c r="A50" s="327"/>
      <c r="B50" s="401" t="s">
        <v>1402</v>
      </c>
      <c r="C50" s="402"/>
      <c r="D50" s="358"/>
      <c r="E50" s="389"/>
      <c r="F50" s="389"/>
      <c r="G50" s="389"/>
      <c r="H50" s="389">
        <f aca="true" t="shared" si="2" ref="H50:R50">COUNTIF(H7:H46,"●")</f>
        <v>1</v>
      </c>
      <c r="I50" s="389">
        <f t="shared" si="2"/>
        <v>2</v>
      </c>
      <c r="J50" s="389">
        <f t="shared" si="2"/>
        <v>2</v>
      </c>
      <c r="K50" s="389">
        <f t="shared" si="2"/>
        <v>3</v>
      </c>
      <c r="L50" s="389">
        <f t="shared" si="2"/>
        <v>5</v>
      </c>
      <c r="M50" s="389">
        <f t="shared" si="2"/>
        <v>1</v>
      </c>
      <c r="N50" s="389">
        <f t="shared" si="2"/>
        <v>2</v>
      </c>
      <c r="O50" s="389">
        <f t="shared" si="2"/>
        <v>0</v>
      </c>
      <c r="P50" s="389">
        <f t="shared" si="2"/>
        <v>5</v>
      </c>
      <c r="Q50" s="389">
        <f t="shared" si="2"/>
        <v>0</v>
      </c>
      <c r="R50" s="389">
        <f t="shared" si="2"/>
        <v>3</v>
      </c>
      <c r="S50" s="403">
        <f>U50</f>
        <v>3</v>
      </c>
      <c r="T50" s="404">
        <f>U50/B47</f>
        <v>0.07894736842105263</v>
      </c>
      <c r="U50" s="405">
        <f>R49-R51</f>
        <v>3</v>
      </c>
      <c r="V50" s="347"/>
    </row>
    <row r="51" spans="1:22" ht="14.25">
      <c r="A51" s="338"/>
      <c r="B51" s="406" t="s">
        <v>1401</v>
      </c>
      <c r="C51" s="407"/>
      <c r="D51" s="361"/>
      <c r="E51" s="408"/>
      <c r="F51" s="408"/>
      <c r="G51" s="408"/>
      <c r="H51" s="396">
        <f aca="true" t="shared" si="3" ref="H51:Q51">G51+H50</f>
        <v>1</v>
      </c>
      <c r="I51" s="396">
        <f t="shared" si="3"/>
        <v>3</v>
      </c>
      <c r="J51" s="396">
        <f t="shared" si="3"/>
        <v>5</v>
      </c>
      <c r="K51" s="396">
        <f t="shared" si="3"/>
        <v>8</v>
      </c>
      <c r="L51" s="396">
        <f t="shared" si="3"/>
        <v>13</v>
      </c>
      <c r="M51" s="396">
        <f t="shared" si="3"/>
        <v>14</v>
      </c>
      <c r="N51" s="396">
        <f t="shared" si="3"/>
        <v>16</v>
      </c>
      <c r="O51" s="396">
        <f t="shared" si="3"/>
        <v>16</v>
      </c>
      <c r="P51" s="396">
        <f t="shared" si="3"/>
        <v>21</v>
      </c>
      <c r="Q51" s="396">
        <f t="shared" si="3"/>
        <v>21</v>
      </c>
      <c r="R51" s="396">
        <f>Q51+R50-1</f>
        <v>23</v>
      </c>
      <c r="S51" s="409">
        <f>U51</f>
        <v>12</v>
      </c>
      <c r="T51" s="404">
        <f>U51/B47</f>
        <v>0.3157894736842105</v>
      </c>
      <c r="U51" s="405">
        <f>B47-R49</f>
        <v>12</v>
      </c>
      <c r="V51" s="410"/>
    </row>
  </sheetData>
  <mergeCells count="90">
    <mergeCell ref="A34:A37"/>
    <mergeCell ref="A7:A10"/>
    <mergeCell ref="F5:F6"/>
    <mergeCell ref="B3:B6"/>
    <mergeCell ref="A3:A6"/>
    <mergeCell ref="A11:A12"/>
    <mergeCell ref="B23:B24"/>
    <mergeCell ref="B29:B32"/>
    <mergeCell ref="A29:A33"/>
    <mergeCell ref="B34:B35"/>
    <mergeCell ref="U39:U40"/>
    <mergeCell ref="D39:D40"/>
    <mergeCell ref="C39:C40"/>
    <mergeCell ref="M39:M40"/>
    <mergeCell ref="I39:I40"/>
    <mergeCell ref="E39:E40"/>
    <mergeCell ref="G39:G40"/>
    <mergeCell ref="Q39:Q40"/>
    <mergeCell ref="N39:N40"/>
    <mergeCell ref="F39:F40"/>
    <mergeCell ref="B38:B40"/>
    <mergeCell ref="H35:H36"/>
    <mergeCell ref="O39:O40"/>
    <mergeCell ref="H39:H40"/>
    <mergeCell ref="L35:L36"/>
    <mergeCell ref="N35:N36"/>
    <mergeCell ref="K39:K40"/>
    <mergeCell ref="L39:L40"/>
    <mergeCell ref="M35:M36"/>
    <mergeCell ref="A23:A25"/>
    <mergeCell ref="B16:B17"/>
    <mergeCell ref="B18:B21"/>
    <mergeCell ref="A47:A51"/>
    <mergeCell ref="B47:D47"/>
    <mergeCell ref="B48:D48"/>
    <mergeCell ref="B49:D49"/>
    <mergeCell ref="B50:D50"/>
    <mergeCell ref="B51:D51"/>
    <mergeCell ref="B41:B42"/>
    <mergeCell ref="P5:P6"/>
    <mergeCell ref="R5:R6"/>
    <mergeCell ref="Q5:Q6"/>
    <mergeCell ref="A44:A46"/>
    <mergeCell ref="B45:B46"/>
    <mergeCell ref="A38:A43"/>
    <mergeCell ref="G5:G6"/>
    <mergeCell ref="B36:B37"/>
    <mergeCell ref="A26:A28"/>
    <mergeCell ref="A13:A22"/>
    <mergeCell ref="J5:J6"/>
    <mergeCell ref="N5:N6"/>
    <mergeCell ref="H5:H6"/>
    <mergeCell ref="K5:K6"/>
    <mergeCell ref="L5:L6"/>
    <mergeCell ref="I5:I6"/>
    <mergeCell ref="M5:M6"/>
    <mergeCell ref="C3:D6"/>
    <mergeCell ref="B13:B15"/>
    <mergeCell ref="E5:E6"/>
    <mergeCell ref="D35:D36"/>
    <mergeCell ref="C35:C36"/>
    <mergeCell ref="B26:B28"/>
    <mergeCell ref="E3:G4"/>
    <mergeCell ref="E35:E36"/>
    <mergeCell ref="F35:F36"/>
    <mergeCell ref="G35:G36"/>
    <mergeCell ref="J39:J40"/>
    <mergeCell ref="T3:T6"/>
    <mergeCell ref="U4:U6"/>
    <mergeCell ref="I35:I36"/>
    <mergeCell ref="J35:J36"/>
    <mergeCell ref="K35:K36"/>
    <mergeCell ref="S3:S6"/>
    <mergeCell ref="U3:V3"/>
    <mergeCell ref="O35:O36"/>
    <mergeCell ref="Q35:Q36"/>
    <mergeCell ref="U49:V49"/>
    <mergeCell ref="O5:O6"/>
    <mergeCell ref="V4:V6"/>
    <mergeCell ref="V39:V40"/>
    <mergeCell ref="T39:T40"/>
    <mergeCell ref="R39:R40"/>
    <mergeCell ref="V35:V36"/>
    <mergeCell ref="P35:P36"/>
    <mergeCell ref="P39:P40"/>
    <mergeCell ref="S39:S40"/>
    <mergeCell ref="S35:S36"/>
    <mergeCell ref="T35:T36"/>
    <mergeCell ref="U35:U36"/>
    <mergeCell ref="R35:R36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2008-11-12T02:57:28Z</cp:lastPrinted>
  <dcterms:created xsi:type="dcterms:W3CDTF">2008-11-12T02:07:16Z</dcterms:created>
  <dcterms:modified xsi:type="dcterms:W3CDTF">2008-11-12T04:18:18Z</dcterms:modified>
  <cp:category/>
  <cp:version/>
  <cp:contentType/>
  <cp:contentStatus/>
</cp:coreProperties>
</file>