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930" windowHeight="9705" activeTab="1"/>
  </bookViews>
  <sheets>
    <sheet name="市町村別（下書き）" sheetId="1" r:id="rId1"/>
    <sheet name="市町村総括 (完成)" sheetId="2" r:id="rId2"/>
    <sheet name="グラフ" sheetId="3" r:id="rId3"/>
    <sheet name="Sheet2" sheetId="4" r:id="rId4"/>
  </sheets>
  <definedNames>
    <definedName name="\A" localSheetId="1">'市町村総括 (完成)'!#REF!</definedName>
    <definedName name="\A">#REF!</definedName>
    <definedName name="A" localSheetId="1">'市町村総括 (完成)'!$Z$129:$IV$16314</definedName>
    <definedName name="A">#REF!</definedName>
    <definedName name="_xlnm.Print_Area" localSheetId="3">'Sheet2'!$A$1:$AA$201</definedName>
    <definedName name="_xlnm.Print_Area" localSheetId="1">'市町村総括 (完成)'!$B$1:$AA$109</definedName>
    <definedName name="_xlnm.Print_Area" localSheetId="0">'市町村別（下書き）'!$A$1:$AN$57</definedName>
    <definedName name="_xlnm.Print_Titles" localSheetId="1">'市町村総括 (完成)'!$1:$7</definedName>
  </definedNames>
  <calcPr fullCalcOnLoad="1"/>
</workbook>
</file>

<file path=xl/comments2.xml><?xml version="1.0" encoding="utf-8"?>
<comments xmlns="http://schemas.openxmlformats.org/spreadsheetml/2006/main">
  <authors>
    <author>Administrator</author>
  </authors>
  <commentList>
    <comment ref="E4" authorId="0">
      <text>
        <r>
          <rPr>
            <b/>
            <sz val="14"/>
            <rFont val="ＭＳ Ｐゴシック"/>
            <family val="3"/>
          </rPr>
          <t>　上水道は、都道府県総括表（様式１）の14市町村別普及表からの数であるため、県内字行数とは一致しないことに注意</t>
        </r>
      </text>
    </comment>
    <comment ref="W104" authorId="0">
      <text>
        <r>
          <rPr>
            <b/>
            <sz val="12"/>
            <rFont val="ＭＳ Ｐゴシック"/>
            <family val="3"/>
          </rPr>
          <t>　小数点第2位をもって、小数点第 1 位に四捨五入している。
（例　99.148　→　99.1）
（例　99.158　→　99.2）</t>
        </r>
      </text>
    </comment>
    <comment ref="AA105" authorId="0">
      <text>
        <r>
          <rPr>
            <b/>
            <sz val="12"/>
            <rFont val="ＭＳ Ｐゴシック"/>
            <family val="3"/>
          </rPr>
          <t>　小数点第2位をもって、小数点第 1 位に四捨五入している。
（例　99.148　→　99.1）
（例　99.158　→　99.2）</t>
        </r>
      </text>
    </comment>
  </commentList>
</comments>
</file>

<file path=xl/sharedStrings.xml><?xml version="1.0" encoding="utf-8"?>
<sst xmlns="http://schemas.openxmlformats.org/spreadsheetml/2006/main" count="395" uniqueCount="247">
  <si>
    <t>区計</t>
  </si>
  <si>
    <t>市計</t>
  </si>
  <si>
    <t>町計</t>
  </si>
  <si>
    <t>村計</t>
  </si>
  <si>
    <t>合計</t>
  </si>
  <si>
    <t>総計</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</si>
  <si>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</si>
  <si>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</si>
  <si>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</si>
  <si>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</si>
  <si>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</si>
  <si>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</si>
  <si>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</si>
  <si>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</si>
  <si>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</si>
  <si>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</si>
  <si>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</si>
  <si>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</si>
  <si>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</si>
  <si>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</si>
  <si>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</si>
  <si>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天竜市</t>
  </si>
  <si>
    <t>浜北市</t>
  </si>
  <si>
    <t>下田市</t>
  </si>
  <si>
    <t>裾野市</t>
  </si>
  <si>
    <t>湖西市</t>
  </si>
  <si>
    <t>東伊豆町</t>
  </si>
  <si>
    <t>河津町</t>
  </si>
  <si>
    <t>南伊豆町</t>
  </si>
  <si>
    <t>松崎町</t>
  </si>
  <si>
    <t>西伊豆町</t>
  </si>
  <si>
    <t>戸田村</t>
  </si>
  <si>
    <t>函南町</t>
  </si>
  <si>
    <t>韮山町</t>
  </si>
  <si>
    <t>大仁町</t>
  </si>
  <si>
    <t>清水町</t>
  </si>
  <si>
    <t>長泉町</t>
  </si>
  <si>
    <t>小山町</t>
  </si>
  <si>
    <t>芝川町</t>
  </si>
  <si>
    <t>富士川町</t>
  </si>
  <si>
    <t>蒲原町</t>
  </si>
  <si>
    <t>由比町</t>
  </si>
  <si>
    <t>岡部町</t>
  </si>
  <si>
    <t>大井川町</t>
  </si>
  <si>
    <t>榛原町</t>
  </si>
  <si>
    <t>吉田町</t>
  </si>
  <si>
    <t>川根町</t>
  </si>
  <si>
    <t>本川根町</t>
  </si>
  <si>
    <t>大東町</t>
  </si>
  <si>
    <t>森町</t>
  </si>
  <si>
    <t>春野町</t>
  </si>
  <si>
    <t>浅羽町</t>
  </si>
  <si>
    <t>福田町</t>
  </si>
  <si>
    <t>竜洋町</t>
  </si>
  <si>
    <t>豊田町</t>
  </si>
  <si>
    <t>豊岡村</t>
  </si>
  <si>
    <t>龍山村</t>
  </si>
  <si>
    <t>佐久間町</t>
  </si>
  <si>
    <t>水窪町</t>
  </si>
  <si>
    <t>舞阪町</t>
  </si>
  <si>
    <t>新居町</t>
  </si>
  <si>
    <t>雄踏町</t>
  </si>
  <si>
    <t>細江町</t>
  </si>
  <si>
    <t>引佐町</t>
  </si>
  <si>
    <t>三ヶ日町</t>
  </si>
  <si>
    <t>市町村コード</t>
  </si>
  <si>
    <t>区市町村区分</t>
  </si>
  <si>
    <t>市町村名</t>
  </si>
  <si>
    <t>行政区域内総人口 人</t>
  </si>
  <si>
    <t>公営上水道 箇所数 ヶ所</t>
  </si>
  <si>
    <t>公営上水道 箇所数（内数） ヶ所</t>
  </si>
  <si>
    <t>公営上水道 計画給水人口 人</t>
  </si>
  <si>
    <t>公営上水道 現在給水人口 人</t>
  </si>
  <si>
    <t>私営上水道 箇所数 ヶ所</t>
  </si>
  <si>
    <t>私営上水道 箇所数（内数） ヶ所</t>
  </si>
  <si>
    <t>私営上水道 計画給水人口 人</t>
  </si>
  <si>
    <t>私営上水道 現在給水人口 人</t>
  </si>
  <si>
    <t>公営簡易水道 箇所数 ヶ所</t>
  </si>
  <si>
    <t>公営簡易水道 箇所数（内数） ヶ所</t>
  </si>
  <si>
    <t>公営簡易水道 計画給水人口 人</t>
  </si>
  <si>
    <t>公営簡易水道 現在給水人口 人</t>
  </si>
  <si>
    <t>私営簡易水道 箇所数 ヶ所</t>
  </si>
  <si>
    <t>私営簡易水道 箇所数（内数） ヶ所</t>
  </si>
  <si>
    <t>私営簡易水道 計画給水人口 人</t>
  </si>
  <si>
    <t>私営簡易水道 現在給水人口 人</t>
  </si>
  <si>
    <t>専用水道 自己水源のみによるもの 箇所数 ヶ所</t>
  </si>
  <si>
    <t>専用水道 自己水源のみによるもの 箇所数（内数） ヶ所</t>
  </si>
  <si>
    <t>専用水道 自己水源のみによるもの 確認時給水人口 人</t>
  </si>
  <si>
    <t>専用水道 自己水源のみによるもの 現在給水人口 人</t>
  </si>
  <si>
    <t>専用水道 左記以外のもの 箇所数 ヶ所</t>
  </si>
  <si>
    <t>専用水道 左記以外のもの 箇所数（内数） ヶ所</t>
  </si>
  <si>
    <t>専用水道 左記以外のもの 確認時給水人口 人</t>
  </si>
  <si>
    <t>専用水道 左記以外のもの 現在給水人口 人</t>
  </si>
  <si>
    <t>合計 箇所数 ヶ所</t>
  </si>
  <si>
    <t>合計 箇所数（内数） ヶ所</t>
  </si>
  <si>
    <t>合計 計画給水人口 人</t>
  </si>
  <si>
    <t>合計 現在給水人口 人</t>
  </si>
  <si>
    <t>普及率</t>
  </si>
  <si>
    <t>公営飲料水供給施設 箇所数 ヶ所</t>
  </si>
  <si>
    <t>公営飲料水供給施設 計画給水人口 人</t>
  </si>
  <si>
    <t>公営飲料水供給施設 現在給水人口 人</t>
  </si>
  <si>
    <t>私営飲料水供給施設 箇所数 ヶ所</t>
  </si>
  <si>
    <t>私営飲料水供給施設 計画給水人口 人</t>
  </si>
  <si>
    <t>私営飲料水供給施設 現在給水人口 人</t>
  </si>
  <si>
    <t>　　    上　　　水　　　道</t>
  </si>
  <si>
    <t xml:space="preserve">      簡　　易　　水　　道</t>
  </si>
  <si>
    <t>　　　       専　　　　用　　　　水　　　　道</t>
  </si>
  <si>
    <t xml:space="preserve"> 合</t>
  </si>
  <si>
    <t xml:space="preserve"> 計</t>
  </si>
  <si>
    <t>飲料水供給施設(20人以上）</t>
  </si>
  <si>
    <t>総現在</t>
  </si>
  <si>
    <t>行政区域内</t>
  </si>
  <si>
    <t>箇所数</t>
  </si>
  <si>
    <t xml:space="preserve">  計画給水</t>
  </si>
  <si>
    <t xml:space="preserve">  現在給水</t>
  </si>
  <si>
    <t>計画給水</t>
  </si>
  <si>
    <t>現在給水</t>
  </si>
  <si>
    <t>自己水源のみによるもの</t>
  </si>
  <si>
    <t xml:space="preserve"> 左 記 以 外 の も の</t>
  </si>
  <si>
    <t>計画給</t>
  </si>
  <si>
    <t xml:space="preserve"> 現在給</t>
  </si>
  <si>
    <t>給水人口</t>
  </si>
  <si>
    <t>確 認 時</t>
  </si>
  <si>
    <t>現在給</t>
  </si>
  <si>
    <t>総　人　口</t>
  </si>
  <si>
    <t xml:space="preserve">  人　　口</t>
  </si>
  <si>
    <t xml:space="preserve">   人　　口</t>
  </si>
  <si>
    <t>人　　口</t>
  </si>
  <si>
    <t>水人口</t>
  </si>
  <si>
    <t xml:space="preserve"> 水人口</t>
  </si>
  <si>
    <t>(飲供含)</t>
  </si>
  <si>
    <t>　　</t>
  </si>
  <si>
    <t xml:space="preserve">  (ヶ所）</t>
  </si>
  <si>
    <t>　　（人）</t>
  </si>
  <si>
    <t>　　　（人）</t>
  </si>
  <si>
    <t xml:space="preserve"> (ヶ所)</t>
  </si>
  <si>
    <t>(ヶ所)</t>
  </si>
  <si>
    <t xml:space="preserve">  (人）</t>
  </si>
  <si>
    <t xml:space="preserve"> （人）</t>
  </si>
  <si>
    <t>（人）</t>
  </si>
  <si>
    <t>　　(ヶ所)</t>
  </si>
  <si>
    <t>　（％）</t>
  </si>
  <si>
    <t xml:space="preserve"> 　　（人）</t>
  </si>
  <si>
    <t xml:space="preserve"> 　　　（人）</t>
  </si>
  <si>
    <t>　　　（％）</t>
  </si>
  <si>
    <t>駿豆
広域圏計</t>
  </si>
  <si>
    <t>静岡市
保健所</t>
  </si>
  <si>
    <t>静清富士
広域圏計</t>
  </si>
  <si>
    <t>西部
保健所</t>
  </si>
  <si>
    <t>浜松市
保健所</t>
  </si>
  <si>
    <t>遠州
広域圏計</t>
  </si>
  <si>
    <t xml:space="preserve">  計 </t>
  </si>
  <si>
    <t xml:space="preserve"> 　公営施設  　　計</t>
  </si>
  <si>
    <t xml:space="preserve"> 　その他施設 　 計</t>
  </si>
  <si>
    <t>合    計</t>
  </si>
  <si>
    <t>（％）</t>
  </si>
  <si>
    <t>注</t>
  </si>
  <si>
    <t>（１）上水道、簡易水道、飲料水供給施設においては、上覧に市町村営、下欄にその他の施設を記載してあります。</t>
  </si>
  <si>
    <t>（３）「合計」の欄の記入は、「箇所数」以外は、「左記以外のもの」である専用水道を含みません。</t>
  </si>
  <si>
    <t>（４）飲料水供給施設は、計画給水人口20人以上の箇所数及び現在給水人口を記載してあります。</t>
  </si>
  <si>
    <t>伊豆市</t>
  </si>
  <si>
    <t>御前崎市</t>
  </si>
  <si>
    <t>菊川市</t>
  </si>
  <si>
    <t>伊豆市</t>
  </si>
  <si>
    <t>菊川市</t>
  </si>
  <si>
    <t>御前崎市</t>
  </si>
  <si>
    <t xml:space="preserve"> ２３市</t>
  </si>
  <si>
    <t>伊豆の国市</t>
  </si>
  <si>
    <t>牧之原市</t>
  </si>
  <si>
    <t>川根本町</t>
  </si>
  <si>
    <t>伊豆
の国市</t>
  </si>
  <si>
    <t>牧之原市</t>
  </si>
  <si>
    <t>川根本町</t>
  </si>
  <si>
    <t>駿　　　豆　　　広　　　域　　　圏</t>
  </si>
  <si>
    <t>大　井　川　広　域　圏</t>
  </si>
  <si>
    <t>遠　州　広　域　圏</t>
  </si>
  <si>
    <t>市町名</t>
  </si>
  <si>
    <t>大井川
広域圏計</t>
  </si>
  <si>
    <t>箇　所　数</t>
  </si>
  <si>
    <t>賀茂村</t>
  </si>
  <si>
    <t>伊豆
保健所</t>
  </si>
  <si>
    <t>熱海
保健所</t>
  </si>
  <si>
    <t>伊豆長岡町</t>
  </si>
  <si>
    <t>修善寺町</t>
  </si>
  <si>
    <t>土肥町</t>
  </si>
  <si>
    <t>天城湯ヶ島町</t>
  </si>
  <si>
    <t>中伊豆町</t>
  </si>
  <si>
    <t>東部
保健所</t>
  </si>
  <si>
    <t>御殿場
保健所</t>
  </si>
  <si>
    <t>富士
保健所</t>
  </si>
  <si>
    <t>清水市</t>
  </si>
  <si>
    <t>中部
保健所</t>
  </si>
  <si>
    <t>御前崎町</t>
  </si>
  <si>
    <t>相良町</t>
  </si>
  <si>
    <t>金谷町</t>
  </si>
  <si>
    <t>中川根町</t>
  </si>
  <si>
    <t>志太榛原
保健所</t>
  </si>
  <si>
    <t>大須賀町</t>
  </si>
  <si>
    <t>浜岡町</t>
  </si>
  <si>
    <t>小笠町</t>
  </si>
  <si>
    <t>菊川町</t>
  </si>
  <si>
    <t>中東遠
保健所</t>
  </si>
  <si>
    <t>北遠
保健所</t>
  </si>
  <si>
    <t xml:space="preserve"> ２３市</t>
  </si>
  <si>
    <t>上水道</t>
  </si>
  <si>
    <t>簡易水道（公営）</t>
  </si>
  <si>
    <t>簡易水道（その他）</t>
  </si>
  <si>
    <t>専用水道</t>
  </si>
  <si>
    <t>その他</t>
  </si>
  <si>
    <t>総人口合計</t>
  </si>
  <si>
    <t>現在給水人口合計</t>
  </si>
  <si>
    <t>全体</t>
  </si>
  <si>
    <t>市</t>
  </si>
  <si>
    <t>町</t>
  </si>
  <si>
    <t>村</t>
  </si>
  <si>
    <t>水道の種別給水人口（市、町ごとの集計）</t>
  </si>
  <si>
    <t>（人）</t>
  </si>
  <si>
    <t xml:space="preserve"> (ヶ所）</t>
  </si>
  <si>
    <t xml:space="preserve"> (人）</t>
  </si>
  <si>
    <t>(人）</t>
  </si>
  <si>
    <t>(ヶ所)</t>
  </si>
  <si>
    <t xml:space="preserve">  人　　口</t>
  </si>
  <si>
    <t>（２）上水道及び簡易水道事業の箇所数にある（　）書きについては、当該市町村内に給水区域を持つ他市町村内の水道事業数を記載して
    あります。
　    例えば、１当該市町村営上水道、隣接市営上水道の行政区域外給水１箇所により給水しているある市の上水道の箇所数は２（１）と
    なります。したがって、合計箇所数は、（　）内の数字を含みます。</t>
  </si>
  <si>
    <t>（人）（％）</t>
  </si>
  <si>
    <t>総 現 在</t>
  </si>
  <si>
    <t>普 及 率</t>
  </si>
  <si>
    <t>箇 所 数</t>
  </si>
  <si>
    <t>計画給水</t>
  </si>
  <si>
    <t>人　 口</t>
  </si>
  <si>
    <t xml:space="preserve"> 現在給水</t>
  </si>
  <si>
    <t xml:space="preserve"> 人　 口</t>
  </si>
  <si>
    <t>現在給水</t>
  </si>
  <si>
    <t xml:space="preserve"> 現在給水</t>
  </si>
  <si>
    <t>上　　　水　　　道</t>
  </si>
  <si>
    <t>簡　　易　　水　　道</t>
  </si>
  <si>
    <t>合　　　　　　計</t>
  </si>
  <si>
    <t>賀茂健康
福祉ｾﾝﾀｰ</t>
  </si>
  <si>
    <t>東部健康
福祉ｾﾝﾀｰ</t>
  </si>
  <si>
    <t>中部健康
福祉ｾﾝﾀｰ</t>
  </si>
  <si>
    <t>西部健康
福祉ｾﾝﾀｰ</t>
  </si>
  <si>
    <t>１２町</t>
  </si>
  <si>
    <t>１２町</t>
  </si>
  <si>
    <t>専用水道</t>
  </si>
  <si>
    <t>静清・富士広域圏</t>
  </si>
  <si>
    <t>大井川広域圏</t>
  </si>
  <si>
    <t>平成27年度　水道統計調査　市町別集計表</t>
  </si>
  <si>
    <t>平成27年度　水道統計調査　市町村別集計表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</si>
</sst>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0;\-#,##0.000"/>
    <numFmt numFmtId="179" formatCode="0.0"/>
    <numFmt numFmtId="180" formatCode="#,##0.00000;\-#,##0.00000"/>
    <numFmt numFmtId="181" formatCode="&quot;(&quot;#,###&quot;)&quot;"/>
    <numFmt numFmtId="182" formatCode="&quot;(&quot;##,##0&quot;)&quot;"/>
    <numFmt numFmtId="183" formatCode="&quot;(&quot;#,###&quot;)&quot;;"/>
    <numFmt numFmtId="184" formatCode="0.000"/>
    <numFmt numFmtId="185" formatCode="0.0000"/>
    <numFmt numFmtId="186" formatCode="0.00000"/>
    <numFmt numFmtId="187" formatCode="0.000000"/>
    <numFmt numFmtId="188" formatCode="0.0_);[Red]\(0.0\)"/>
    <numFmt numFmtId="189" formatCode="#,##0.0;\-#,##0.0"/>
    <numFmt numFmtId="190" formatCode="0.0%"/>
    <numFmt numFmtId="191" formatCode="#,##0_ "/>
    <numFmt numFmtId="192" formatCode="#,##0.0;[Red]\-#,##0.0"/>
    <numFmt numFmtId="193" formatCode="#,##0.0_);[Red]\(#,##0.0\)"/>
    <numFmt numFmtId="194" formatCode="0.0000_ "/>
    <numFmt numFmtId="195" formatCode="0.000_ "/>
    <numFmt numFmtId="196" formatCode="0.00_ "/>
    <numFmt numFmtId="197" formatCode="0.0_ "/>
    <numFmt numFmtId="198" formatCode="0_);[Red]\(0\)"/>
    <numFmt numFmtId="199" formatCode="#,##0.00_);[Red]\(#,##0.00\)"/>
    <numFmt numFmtId="200" formatCode="#,##0.000_);[Red]\(#,##0.000\)"/>
    <numFmt numFmtId="201" formatCode="0_ "/>
    <numFmt numFmtId="202" formatCode="0_);\(0\)"/>
    <numFmt numFmtId="203" formatCode="0.000000_ "/>
    <numFmt numFmtId="204" formatCode="0.00000_ "/>
    <numFmt numFmtId="205" formatCode="0.000%"/>
  </numFmts>
  <fonts count="27">
    <font>
      <sz val="11"/>
      <name val="ＭＳ Ｐゴシック"/>
      <family val="3"/>
    </font>
    <font>
      <sz val="6"/>
      <name val="ＭＳ Ｐゴシック"/>
      <family val="3"/>
    </font>
    <font>
      <sz val="8"/>
      <name val="ＭＳ Ｐゴシック"/>
      <family val="3"/>
    </font>
    <font>
      <sz val="12"/>
      <name val="Osaka"/>
      <family val="3"/>
    </font>
    <font>
      <sz val="14"/>
      <name val="平成明朝"/>
      <family val="3"/>
    </font>
    <font>
      <sz val="14"/>
      <name val="ＭＳ 明朝"/>
      <family val="1"/>
    </font>
    <font>
      <sz val="11"/>
      <name val="平成明朝"/>
      <family val="1"/>
    </font>
    <font>
      <sz val="11"/>
      <name val="ＭＳ 明朝"/>
      <family val="1"/>
    </font>
    <font>
      <sz val="14"/>
      <name val="ＭＳ Ｐ明朝"/>
      <family val="1"/>
    </font>
    <font>
      <sz val="11"/>
      <color indexed="10"/>
      <name val="ＭＳ Ｐゴシック"/>
      <family val="3"/>
    </font>
    <font>
      <sz val="11"/>
      <color indexed="17"/>
      <name val="ＭＳ Ｐゴシック"/>
      <family val="3"/>
    </font>
    <font>
      <sz val="14"/>
      <color indexed="12"/>
      <name val="ＭＳ 明朝"/>
      <family val="1"/>
    </font>
    <font>
      <sz val="18"/>
      <color indexed="12"/>
      <name val="ＭＳ 明朝"/>
      <family val="1"/>
    </font>
    <font>
      <sz val="12"/>
      <color indexed="12"/>
      <name val="ＭＳ 明朝"/>
      <family val="1"/>
    </font>
    <font>
      <sz val="12"/>
      <name val="ＭＳ 明朝"/>
      <family val="1"/>
    </font>
    <font>
      <sz val="14"/>
      <color indexed="12"/>
      <name val="平成明朝"/>
      <family val="3"/>
    </font>
    <font>
      <sz val="11"/>
      <name val="ＭＳ Ｐ明朝"/>
      <family val="1"/>
    </font>
    <font>
      <b/>
      <sz val="14"/>
      <name val="ＭＳ Ｐ明朝"/>
      <family val="1"/>
    </font>
    <font>
      <sz val="9.25"/>
      <name val="ＭＳ Ｐ明朝"/>
      <family val="1"/>
    </font>
    <font>
      <sz val="12"/>
      <name val="ＭＳ Ｐ明朝"/>
      <family val="1"/>
    </font>
    <font>
      <b/>
      <sz val="18"/>
      <name val="ＭＳ Ｐ明朝"/>
      <family val="1"/>
    </font>
    <font>
      <b/>
      <sz val="11"/>
      <name val="ＭＳ Ｐ明朝"/>
      <family val="1"/>
    </font>
    <font>
      <sz val="14"/>
      <color indexed="10"/>
      <name val="ＭＳ 明朝"/>
      <family val="1"/>
    </font>
    <font>
      <sz val="11"/>
      <color indexed="12"/>
      <name val="ＭＳ Ｐゴシック"/>
      <family val="3"/>
    </font>
    <font>
      <b/>
      <sz val="12"/>
      <name val="ＭＳ Ｐゴシック"/>
      <family val="3"/>
    </font>
    <font>
      <b/>
      <sz val="14"/>
      <name val="ＭＳ Ｐゴシック"/>
      <family val="3"/>
    </font>
    <font>
      <b/>
      <sz val="8"/>
      <name val="ＭＳ Ｐゴシック"/>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118">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color indexed="63"/>
      </top>
      <bottom style="dotted"/>
    </border>
    <border>
      <left style="medium"/>
      <right style="medium"/>
      <top>
        <color indexed="63"/>
      </top>
      <bottom style="dotted"/>
    </border>
    <border>
      <left style="medium"/>
      <right>
        <color indexed="63"/>
      </right>
      <top>
        <color indexed="63"/>
      </top>
      <bottom style="medium"/>
    </border>
    <border>
      <left style="double"/>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style="double"/>
      <right style="thin"/>
      <top style="medium"/>
      <bottom style="hair"/>
    </border>
    <border>
      <left style="thin"/>
      <right>
        <color indexed="63"/>
      </right>
      <top style="medium"/>
      <bottom style="hair"/>
    </border>
    <border>
      <left style="medium"/>
      <right style="medium"/>
      <top>
        <color indexed="63"/>
      </top>
      <bottom style="hair"/>
    </border>
    <border>
      <left style="medium"/>
      <right>
        <color indexed="63"/>
      </right>
      <top>
        <color indexed="63"/>
      </top>
      <bottom style="thin"/>
    </border>
    <border>
      <left>
        <color indexed="63"/>
      </left>
      <right style="thin"/>
      <top>
        <color indexed="63"/>
      </top>
      <bottom style="thin"/>
    </border>
    <border>
      <left style="double"/>
      <right style="thin"/>
      <top>
        <color indexed="63"/>
      </top>
      <bottom style="thin"/>
    </border>
    <border>
      <left style="medium"/>
      <right style="medium"/>
      <top>
        <color indexed="63"/>
      </top>
      <bottom style="thin"/>
    </border>
    <border>
      <left style="double"/>
      <right style="thin"/>
      <top>
        <color indexed="63"/>
      </top>
      <bottom style="hair"/>
    </border>
    <border>
      <left style="double"/>
      <right style="thin"/>
      <top>
        <color indexed="63"/>
      </top>
      <bottom>
        <color indexed="63"/>
      </bottom>
    </border>
    <border>
      <left>
        <color indexed="63"/>
      </left>
      <right style="thin"/>
      <top style="medium"/>
      <bottom>
        <color indexed="63"/>
      </bottom>
    </border>
    <border>
      <left style="double"/>
      <right style="thin"/>
      <top style="medium"/>
      <bottom>
        <color indexed="63"/>
      </bottom>
    </border>
    <border>
      <left>
        <color indexed="63"/>
      </left>
      <right style="thin"/>
      <top>
        <color indexed="63"/>
      </top>
      <bottom style="medium"/>
    </border>
    <border>
      <left style="double"/>
      <right style="thin"/>
      <top>
        <color indexed="63"/>
      </top>
      <bottom style="medium"/>
    </border>
    <border>
      <left>
        <color indexed="63"/>
      </left>
      <right style="thin"/>
      <top style="hair"/>
      <bottom style="medium"/>
    </border>
    <border>
      <left style="thin"/>
      <right style="thin"/>
      <top style="medium"/>
      <bottom>
        <color indexed="63"/>
      </bottom>
    </border>
    <border>
      <left style="medium"/>
      <right style="thin"/>
      <top>
        <color indexed="63"/>
      </top>
      <bottom style="thin"/>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double"/>
      <top>
        <color indexed="63"/>
      </top>
      <bottom style="double"/>
    </border>
    <border>
      <left style="medium"/>
      <right style="medium"/>
      <top>
        <color indexed="63"/>
      </top>
      <bottom style="double"/>
    </border>
    <border>
      <left style="thin"/>
      <right style="double"/>
      <top>
        <color indexed="63"/>
      </top>
      <bottom>
        <color indexed="63"/>
      </bottom>
    </border>
    <border>
      <left style="thin"/>
      <right style="thin"/>
      <top style="thin"/>
      <bottom>
        <color indexed="63"/>
      </bottom>
    </border>
    <border>
      <left style="thin"/>
      <right style="thin"/>
      <top>
        <color indexed="63"/>
      </top>
      <bottom style="dotted"/>
    </border>
    <border>
      <left style="thin"/>
      <right style="thin"/>
      <top>
        <color indexed="63"/>
      </top>
      <bottom style="medium"/>
    </border>
    <border>
      <left>
        <color indexed="63"/>
      </left>
      <right style="thin"/>
      <top style="medium"/>
      <bottom style="hair"/>
    </border>
    <border>
      <left style="double"/>
      <right>
        <color indexed="63"/>
      </right>
      <top style="medium"/>
      <bottom style="hair"/>
    </border>
    <border>
      <left style="medium"/>
      <right style="medium"/>
      <top style="medium"/>
      <bottom style="hair"/>
    </border>
    <border>
      <left>
        <color indexed="63"/>
      </left>
      <right style="thin"/>
      <top style="hair"/>
      <bottom style="thin"/>
    </border>
    <border>
      <left style="thin"/>
      <right style="thin"/>
      <top>
        <color indexed="63"/>
      </top>
      <bottom style="thin"/>
    </border>
    <border>
      <left style="double"/>
      <right>
        <color indexed="63"/>
      </right>
      <top style="hair"/>
      <bottom style="thin"/>
    </border>
    <border>
      <left style="thin"/>
      <right>
        <color indexed="63"/>
      </right>
      <top style="hair"/>
      <bottom style="thin"/>
    </border>
    <border>
      <left>
        <color indexed="63"/>
      </left>
      <right style="thin"/>
      <top>
        <color indexed="63"/>
      </top>
      <bottom style="hair"/>
    </border>
    <border>
      <left style="thin"/>
      <right style="thin"/>
      <top>
        <color indexed="63"/>
      </top>
      <bottom>
        <color indexed="63"/>
      </bottom>
    </border>
    <border>
      <left style="double"/>
      <right>
        <color indexed="63"/>
      </right>
      <top>
        <color indexed="63"/>
      </top>
      <bottom style="hair"/>
    </border>
    <border>
      <left style="double"/>
      <right>
        <color indexed="63"/>
      </right>
      <top>
        <color indexed="63"/>
      </top>
      <bottom style="thin"/>
    </border>
    <border>
      <left style="thin"/>
      <right style="medium"/>
      <top style="hair"/>
      <bottom style="thin"/>
    </border>
    <border>
      <left style="thin"/>
      <right style="thin"/>
      <top>
        <color indexed="63"/>
      </top>
      <bottom style="hair"/>
    </border>
    <border>
      <left>
        <color indexed="63"/>
      </left>
      <right>
        <color indexed="63"/>
      </right>
      <top style="hair"/>
      <bottom style="thin"/>
    </border>
    <border>
      <left style="thin"/>
      <right style="thin"/>
      <top style="hair"/>
      <bottom style="thin"/>
    </border>
    <border>
      <left style="thin"/>
      <right style="medium"/>
      <top>
        <color indexed="63"/>
      </top>
      <bottom style="thin"/>
    </border>
    <border>
      <left style="thin"/>
      <right style="double"/>
      <top>
        <color indexed="63"/>
      </top>
      <bottom style="thin"/>
    </border>
    <border>
      <left style="thin"/>
      <right style="thin"/>
      <top style="hair"/>
      <bottom style="medium"/>
    </border>
    <border>
      <left style="thin"/>
      <right>
        <color indexed="63"/>
      </right>
      <top style="hair"/>
      <bottom style="medium"/>
    </border>
    <border>
      <left style="thin"/>
      <right style="double"/>
      <top>
        <color indexed="63"/>
      </top>
      <bottom style="medium"/>
    </border>
    <border>
      <left style="thin"/>
      <right style="medium"/>
      <top>
        <color indexed="63"/>
      </top>
      <bottom style="medium"/>
    </border>
    <border>
      <left style="thin"/>
      <right style="thin"/>
      <top style="medium"/>
      <bottom style="hair"/>
    </border>
    <border>
      <left style="thin"/>
      <right style="thin"/>
      <top style="thin"/>
      <bottom style="hair"/>
    </border>
    <border>
      <left style="double"/>
      <right>
        <color indexed="63"/>
      </right>
      <top style="medium"/>
      <bottom>
        <color indexed="63"/>
      </bottom>
    </border>
    <border>
      <left>
        <color indexed="63"/>
      </left>
      <right style="medium"/>
      <top>
        <color indexed="63"/>
      </top>
      <bottom style="medium"/>
    </border>
    <border>
      <left>
        <color indexed="63"/>
      </left>
      <right>
        <color indexed="63"/>
      </right>
      <top style="medium"/>
      <bottom style="hair"/>
    </border>
    <border>
      <left style="thin"/>
      <right style="medium"/>
      <top style="medium"/>
      <bottom>
        <color indexed="63"/>
      </bottom>
    </border>
    <border>
      <left style="thin"/>
      <right style="medium"/>
      <top>
        <color indexed="63"/>
      </top>
      <bottom style="hair"/>
    </border>
    <border>
      <left style="thin"/>
      <right style="thin"/>
      <top>
        <color indexed="63"/>
      </top>
      <bottom style="double"/>
    </border>
    <border>
      <left style="double"/>
      <right>
        <color indexed="63"/>
      </right>
      <top>
        <color indexed="63"/>
      </top>
      <bottom style="double"/>
    </border>
    <border>
      <left style="thin"/>
      <right style="double"/>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style="thin"/>
      <right>
        <color indexed="63"/>
      </right>
      <top style="double"/>
      <bottom style="hair"/>
    </border>
    <border>
      <left>
        <color indexed="63"/>
      </left>
      <right style="thin"/>
      <top style="double"/>
      <bottom style="hair"/>
    </border>
    <border>
      <left style="thin"/>
      <right style="thin"/>
      <top style="double"/>
      <bottom style="hair"/>
    </border>
    <border>
      <left>
        <color indexed="63"/>
      </left>
      <right>
        <color indexed="63"/>
      </right>
      <top style="double"/>
      <bottom style="hair"/>
    </border>
    <border>
      <left style="thin"/>
      <right style="double"/>
      <top style="double"/>
      <bottom style="hair"/>
    </border>
    <border>
      <left style="medium"/>
      <right style="medium"/>
      <top style="double"/>
      <bottom style="hair"/>
    </border>
    <border>
      <left>
        <color indexed="63"/>
      </left>
      <right style="medium"/>
      <top style="thin"/>
      <bottom>
        <color indexed="63"/>
      </bottom>
    </border>
    <border>
      <left style="double"/>
      <right style="thin"/>
      <top style="double"/>
      <bottom style="hair"/>
    </border>
    <border>
      <left style="thin"/>
      <right style="medium"/>
      <top style="double"/>
      <bottom style="hair"/>
    </border>
    <border>
      <left style="double"/>
      <right style="thin"/>
      <top>
        <color indexed="63"/>
      </top>
      <bottom style="double"/>
    </border>
    <border>
      <left style="thin"/>
      <right style="medium"/>
      <top>
        <color indexed="63"/>
      </top>
      <bottom style="double"/>
    </border>
    <border>
      <left style="medium"/>
      <right style="medium"/>
      <top style="hair"/>
      <bottom style="medium"/>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thin"/>
      <right style="double"/>
      <top>
        <color indexed="63"/>
      </top>
      <bottom style="dotted"/>
    </border>
    <border>
      <left>
        <color indexed="63"/>
      </left>
      <right>
        <color indexed="63"/>
      </right>
      <top style="thin"/>
      <bottom style="thin"/>
    </border>
    <border>
      <left style="medium"/>
      <right>
        <color indexed="63"/>
      </right>
      <top style="double"/>
      <bottom>
        <color indexed="63"/>
      </bottom>
    </border>
    <border>
      <left>
        <color indexed="63"/>
      </left>
      <right style="thin"/>
      <top style="double"/>
      <bottom>
        <color indexed="63"/>
      </bottom>
    </border>
    <border>
      <left style="double"/>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style="thin"/>
      <top style="dotted"/>
      <bottom style="medium"/>
    </border>
    <border>
      <left style="double"/>
      <right style="thin"/>
      <top style="thin"/>
      <bottom>
        <color indexed="63"/>
      </bottom>
    </border>
    <border>
      <left style="double"/>
      <right style="thin"/>
      <top>
        <color indexed="63"/>
      </top>
      <bottom style="dotted"/>
    </border>
    <border>
      <left style="medium"/>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491">
    <xf numFmtId="0" fontId="0" fillId="0" borderId="0" xfId="0" applyAlignment="1">
      <alignment/>
    </xf>
    <xf numFmtId="0" fontId="2" fillId="0" borderId="0" xfId="0" applyFont="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2" fillId="0" borderId="2" xfId="0" applyFont="1" applyBorder="1" applyAlignment="1">
      <alignment wrapText="1"/>
    </xf>
    <xf numFmtId="176" fontId="0" fillId="0" borderId="0" xfId="0" applyNumberFormat="1" applyAlignment="1">
      <alignment/>
    </xf>
    <xf numFmtId="177" fontId="0" fillId="0" borderId="0" xfId="0" applyNumberFormat="1" applyAlignment="1">
      <alignment/>
    </xf>
    <xf numFmtId="37" fontId="4" fillId="0" borderId="0" xfId="20" applyFont="1" applyFill="1">
      <alignment/>
      <protection/>
    </xf>
    <xf numFmtId="37" fontId="5" fillId="0" borderId="0" xfId="20" applyFont="1" applyFill="1">
      <alignment/>
      <protection/>
    </xf>
    <xf numFmtId="37" fontId="5" fillId="0" borderId="0" xfId="20" applyFont="1" applyFill="1" applyAlignment="1">
      <alignment horizontal="center"/>
      <protection/>
    </xf>
    <xf numFmtId="37" fontId="5" fillId="0" borderId="0" xfId="20" applyFont="1" applyFill="1" applyAlignment="1">
      <alignment vertical="top"/>
      <protection/>
    </xf>
    <xf numFmtId="37" fontId="5" fillId="0" borderId="3" xfId="20" applyFont="1" applyFill="1" applyBorder="1" applyAlignment="1">
      <alignment horizontal="center"/>
      <protection/>
    </xf>
    <xf numFmtId="37" fontId="5" fillId="0" borderId="3" xfId="20" applyFont="1" applyFill="1" applyBorder="1">
      <alignment/>
      <protection/>
    </xf>
    <xf numFmtId="37" fontId="6" fillId="0" borderId="0" xfId="20" applyFont="1" applyFill="1">
      <alignment/>
      <protection/>
    </xf>
    <xf numFmtId="37" fontId="7" fillId="0" borderId="4" xfId="20" applyFont="1" applyFill="1" applyBorder="1">
      <alignment/>
      <protection/>
    </xf>
    <xf numFmtId="37" fontId="7" fillId="0" borderId="5" xfId="20" applyFont="1" applyFill="1" applyBorder="1" applyAlignment="1">
      <alignment horizontal="center"/>
      <protection/>
    </xf>
    <xf numFmtId="37" fontId="7" fillId="0" borderId="6" xfId="20" applyFont="1" applyFill="1" applyBorder="1">
      <alignment/>
      <protection/>
    </xf>
    <xf numFmtId="37" fontId="7" fillId="0" borderId="7" xfId="20" applyFont="1" applyFill="1" applyBorder="1">
      <alignment/>
      <protection/>
    </xf>
    <xf numFmtId="37" fontId="7" fillId="0" borderId="0" xfId="20" applyFont="1" applyFill="1" applyBorder="1" applyAlignment="1">
      <alignment horizontal="center"/>
      <protection/>
    </xf>
    <xf numFmtId="37" fontId="7" fillId="0" borderId="8" xfId="20" applyFont="1" applyFill="1" applyBorder="1" applyAlignment="1" applyProtection="1">
      <alignment horizontal="center"/>
      <protection/>
    </xf>
    <xf numFmtId="37" fontId="7" fillId="0" borderId="8" xfId="20" applyFont="1" applyFill="1" applyBorder="1" applyAlignment="1" applyProtection="1">
      <alignment horizontal="left"/>
      <protection/>
    </xf>
    <xf numFmtId="37" fontId="7" fillId="0" borderId="8" xfId="20" applyFont="1" applyFill="1" applyBorder="1">
      <alignment/>
      <protection/>
    </xf>
    <xf numFmtId="37" fontId="7" fillId="0" borderId="0" xfId="20" applyFont="1" applyFill="1" applyBorder="1" applyAlignment="1" applyProtection="1">
      <alignment horizontal="center"/>
      <protection/>
    </xf>
    <xf numFmtId="37" fontId="7" fillId="0" borderId="8" xfId="20" applyFont="1" applyFill="1" applyBorder="1" applyAlignment="1">
      <alignment horizontal="center"/>
      <protection/>
    </xf>
    <xf numFmtId="37" fontId="7" fillId="0" borderId="9" xfId="20" applyFont="1" applyFill="1" applyBorder="1">
      <alignment/>
      <protection/>
    </xf>
    <xf numFmtId="37" fontId="7" fillId="0" borderId="3" xfId="20" applyFont="1" applyFill="1" applyBorder="1" applyAlignment="1">
      <alignment horizontal="center"/>
      <protection/>
    </xf>
    <xf numFmtId="37" fontId="7" fillId="0" borderId="10" xfId="20" applyFont="1" applyFill="1" applyBorder="1" applyAlignment="1" applyProtection="1">
      <alignment horizontal="left"/>
      <protection/>
    </xf>
    <xf numFmtId="37" fontId="5" fillId="0" borderId="4" xfId="20" applyFont="1" applyFill="1" applyBorder="1">
      <alignment/>
      <protection/>
    </xf>
    <xf numFmtId="37" fontId="5" fillId="0" borderId="7" xfId="20" applyFont="1" applyFill="1" applyBorder="1">
      <alignment/>
      <protection/>
    </xf>
    <xf numFmtId="37" fontId="5" fillId="0" borderId="9" xfId="20" applyFont="1" applyFill="1" applyBorder="1">
      <alignment/>
      <protection/>
    </xf>
    <xf numFmtId="37" fontId="6" fillId="0" borderId="0" xfId="20" applyFont="1" applyFill="1" applyAlignment="1">
      <alignment/>
      <protection/>
    </xf>
    <xf numFmtId="37" fontId="4" fillId="0" borderId="0" xfId="20" applyFont="1" applyFill="1" applyAlignment="1">
      <alignment horizontal="center"/>
      <protection/>
    </xf>
    <xf numFmtId="37" fontId="4" fillId="0" borderId="0" xfId="20" applyFont="1" applyFill="1" applyAlignment="1" applyProtection="1">
      <alignment horizontal="left"/>
      <protection/>
    </xf>
    <xf numFmtId="180" fontId="4" fillId="0" borderId="0" xfId="20" applyNumberFormat="1" applyFont="1" applyFill="1" applyProtection="1">
      <alignment/>
      <protection/>
    </xf>
    <xf numFmtId="37" fontId="4" fillId="0" borderId="0" xfId="20" applyNumberFormat="1" applyFont="1" applyFill="1" applyProtection="1">
      <alignment/>
      <protection/>
    </xf>
    <xf numFmtId="37" fontId="4" fillId="0" borderId="0" xfId="20" applyFont="1" applyFill="1" applyAlignment="1" applyProtection="1">
      <alignment horizontal="center"/>
      <protection/>
    </xf>
    <xf numFmtId="193" fontId="0" fillId="0" borderId="0" xfId="0" applyNumberFormat="1" applyAlignment="1">
      <alignment/>
    </xf>
    <xf numFmtId="37" fontId="5" fillId="0" borderId="0" xfId="20" applyFont="1" applyFill="1" applyBorder="1">
      <alignment/>
      <protection/>
    </xf>
    <xf numFmtId="37" fontId="8" fillId="0" borderId="0" xfId="20" applyFont="1" applyFill="1">
      <alignment/>
      <protection/>
    </xf>
    <xf numFmtId="39" fontId="4" fillId="0" borderId="0" xfId="20" applyNumberFormat="1" applyFont="1" applyFill="1">
      <alignment/>
      <protection/>
    </xf>
    <xf numFmtId="37" fontId="6" fillId="0" borderId="0" xfId="20" applyFont="1" applyFill="1" applyBorder="1">
      <alignment/>
      <protection/>
    </xf>
    <xf numFmtId="37" fontId="4" fillId="0" borderId="0" xfId="20" applyFont="1" applyFill="1" applyBorder="1">
      <alignment/>
      <protection/>
    </xf>
    <xf numFmtId="37" fontId="4" fillId="0" borderId="8" xfId="20" applyFont="1" applyFill="1" applyBorder="1">
      <alignment/>
      <protection/>
    </xf>
    <xf numFmtId="37" fontId="7" fillId="0" borderId="11" xfId="20" applyFont="1" applyFill="1" applyBorder="1" applyAlignment="1">
      <alignment vertical="center"/>
      <protection/>
    </xf>
    <xf numFmtId="37" fontId="7" fillId="0" borderId="12" xfId="20" applyFont="1" applyFill="1" applyBorder="1" applyAlignment="1" applyProtection="1">
      <alignment vertical="center"/>
      <protection/>
    </xf>
    <xf numFmtId="37" fontId="7" fillId="0" borderId="12" xfId="20" applyFont="1" applyFill="1" applyBorder="1" applyAlignment="1">
      <alignment vertical="center"/>
      <protection/>
    </xf>
    <xf numFmtId="37" fontId="4" fillId="0" borderId="5" xfId="20" applyFont="1" applyFill="1" applyBorder="1">
      <alignment/>
      <protection/>
    </xf>
    <xf numFmtId="199" fontId="0" fillId="2" borderId="0" xfId="0" applyNumberFormat="1" applyFill="1" applyAlignment="1">
      <alignment/>
    </xf>
    <xf numFmtId="0" fontId="2" fillId="0" borderId="13" xfId="0" applyFont="1" applyBorder="1" applyAlignment="1">
      <alignment wrapText="1"/>
    </xf>
    <xf numFmtId="0" fontId="0" fillId="0" borderId="0" xfId="0" applyBorder="1" applyAlignment="1">
      <alignment/>
    </xf>
    <xf numFmtId="0" fontId="2" fillId="0" borderId="14" xfId="0" applyFont="1" applyBorder="1" applyAlignment="1">
      <alignment wrapText="1"/>
    </xf>
    <xf numFmtId="193" fontId="0" fillId="0" borderId="15" xfId="0" applyNumberFormat="1" applyBorder="1" applyAlignment="1">
      <alignment/>
    </xf>
    <xf numFmtId="0" fontId="0" fillId="0" borderId="15" xfId="0" applyBorder="1" applyAlignment="1">
      <alignment/>
    </xf>
    <xf numFmtId="199" fontId="0" fillId="2" borderId="16" xfId="0" applyNumberFormat="1" applyFill="1" applyBorder="1" applyAlignment="1">
      <alignment/>
    </xf>
    <xf numFmtId="37" fontId="11" fillId="0" borderId="0" xfId="20" applyFont="1" applyFill="1" applyAlignment="1">
      <alignment horizontal="center"/>
      <protection/>
    </xf>
    <xf numFmtId="37" fontId="12" fillId="0" borderId="0" xfId="20" applyFont="1" applyFill="1">
      <alignment/>
      <protection/>
    </xf>
    <xf numFmtId="37" fontId="11" fillId="0" borderId="0" xfId="20" applyFont="1" applyFill="1">
      <alignment/>
      <protection/>
    </xf>
    <xf numFmtId="37" fontId="11" fillId="0" borderId="3" xfId="20" applyFont="1" applyFill="1" applyBorder="1" applyAlignment="1">
      <alignment horizontal="center"/>
      <protection/>
    </xf>
    <xf numFmtId="37" fontId="11" fillId="0" borderId="3" xfId="20" applyFont="1" applyFill="1" applyBorder="1">
      <alignment/>
      <protection/>
    </xf>
    <xf numFmtId="37" fontId="11" fillId="0" borderId="17" xfId="20" applyFont="1" applyFill="1" applyBorder="1" applyAlignment="1">
      <alignment horizontal="center"/>
      <protection/>
    </xf>
    <xf numFmtId="37" fontId="11" fillId="0" borderId="6" xfId="20" applyFont="1" applyFill="1" applyBorder="1">
      <alignment/>
      <protection/>
    </xf>
    <xf numFmtId="37" fontId="11" fillId="0" borderId="12" xfId="20" applyFont="1" applyFill="1" applyBorder="1" applyAlignment="1" applyProtection="1">
      <alignment horizontal="left"/>
      <protection/>
    </xf>
    <xf numFmtId="37" fontId="11" fillId="0" borderId="11" xfId="20" applyFont="1" applyFill="1" applyBorder="1">
      <alignment/>
      <protection/>
    </xf>
    <xf numFmtId="37" fontId="13" fillId="0" borderId="11" xfId="20" applyFont="1" applyFill="1" applyBorder="1">
      <alignment/>
      <protection/>
    </xf>
    <xf numFmtId="37" fontId="13" fillId="0" borderId="12" xfId="20" applyFont="1" applyFill="1" applyBorder="1" applyAlignment="1" applyProtection="1">
      <alignment horizontal="left"/>
      <protection/>
    </xf>
    <xf numFmtId="37" fontId="13" fillId="0" borderId="12" xfId="20" applyFont="1" applyFill="1" applyBorder="1">
      <alignment/>
      <protection/>
    </xf>
    <xf numFmtId="37" fontId="13" fillId="0" borderId="11" xfId="20" applyFont="1" applyFill="1" applyBorder="1" applyAlignment="1" applyProtection="1">
      <alignment horizontal="left"/>
      <protection/>
    </xf>
    <xf numFmtId="37" fontId="13" fillId="0" borderId="6" xfId="20" applyFont="1" applyFill="1" applyBorder="1">
      <alignment/>
      <protection/>
    </xf>
    <xf numFmtId="37" fontId="14" fillId="0" borderId="4" xfId="20" applyFont="1" applyFill="1" applyBorder="1" applyAlignment="1" applyProtection="1">
      <alignment horizontal="center"/>
      <protection/>
    </xf>
    <xf numFmtId="37" fontId="11" fillId="0" borderId="18" xfId="20" applyFont="1" applyFill="1" applyBorder="1" applyAlignment="1">
      <alignment horizontal="center"/>
      <protection/>
    </xf>
    <xf numFmtId="37" fontId="13" fillId="0" borderId="8" xfId="20" applyFont="1" applyFill="1" applyBorder="1" applyAlignment="1" applyProtection="1">
      <alignment horizontal="center"/>
      <protection/>
    </xf>
    <xf numFmtId="37" fontId="13" fillId="0" borderId="8" xfId="20" applyFont="1" applyFill="1" applyBorder="1" applyAlignment="1" applyProtection="1">
      <alignment horizontal="left"/>
      <protection/>
    </xf>
    <xf numFmtId="37" fontId="11" fillId="0" borderId="0" xfId="20" applyFont="1" applyFill="1" applyBorder="1">
      <alignment/>
      <protection/>
    </xf>
    <xf numFmtId="37" fontId="13" fillId="0" borderId="0" xfId="20" applyFont="1" applyFill="1" applyBorder="1">
      <alignment/>
      <protection/>
    </xf>
    <xf numFmtId="37" fontId="13" fillId="0" borderId="19" xfId="20" applyFont="1" applyFill="1" applyBorder="1" applyAlignment="1" applyProtection="1">
      <alignment horizontal="left"/>
      <protection/>
    </xf>
    <xf numFmtId="37" fontId="13" fillId="0" borderId="16" xfId="20" applyFont="1" applyFill="1" applyBorder="1">
      <alignment/>
      <protection/>
    </xf>
    <xf numFmtId="37" fontId="13" fillId="0" borderId="8" xfId="20" applyFont="1" applyFill="1" applyBorder="1">
      <alignment/>
      <protection/>
    </xf>
    <xf numFmtId="37" fontId="13" fillId="0" borderId="20" xfId="20" applyFont="1" applyFill="1" applyBorder="1">
      <alignment/>
      <protection/>
    </xf>
    <xf numFmtId="178" fontId="13" fillId="0" borderId="8" xfId="20" applyNumberFormat="1" applyFont="1" applyFill="1" applyBorder="1" applyAlignment="1" applyProtection="1">
      <alignment horizontal="center"/>
      <protection/>
    </xf>
    <xf numFmtId="37" fontId="13" fillId="0" borderId="21" xfId="20" applyFont="1" applyFill="1" applyBorder="1" applyAlignment="1">
      <alignment horizontal="center"/>
      <protection/>
    </xf>
    <xf numFmtId="37" fontId="14" fillId="0" borderId="7" xfId="20" applyFont="1" applyFill="1" applyBorder="1" applyAlignment="1" applyProtection="1">
      <alignment horizontal="center"/>
      <protection/>
    </xf>
    <xf numFmtId="37" fontId="13" fillId="0" borderId="18" xfId="20" applyFont="1" applyFill="1" applyBorder="1" applyAlignment="1" applyProtection="1">
      <alignment horizontal="center"/>
      <protection/>
    </xf>
    <xf numFmtId="37" fontId="11" fillId="0" borderId="8" xfId="20" applyFont="1" applyFill="1" applyBorder="1">
      <alignment/>
      <protection/>
    </xf>
    <xf numFmtId="37" fontId="13" fillId="0" borderId="22" xfId="20" applyFont="1" applyFill="1" applyBorder="1" applyAlignment="1" applyProtection="1">
      <alignment horizontal="center"/>
      <protection/>
    </xf>
    <xf numFmtId="37" fontId="13" fillId="0" borderId="8" xfId="20" applyFont="1" applyFill="1" applyBorder="1" applyAlignment="1">
      <alignment horizontal="center"/>
      <protection/>
    </xf>
    <xf numFmtId="178" fontId="13" fillId="0" borderId="8" xfId="20" applyNumberFormat="1" applyFont="1" applyFill="1" applyBorder="1" applyProtection="1">
      <alignment/>
      <protection/>
    </xf>
    <xf numFmtId="37" fontId="13" fillId="0" borderId="21" xfId="20" applyFont="1" applyFill="1" applyBorder="1" applyAlignment="1" applyProtection="1">
      <alignment horizontal="center"/>
      <protection/>
    </xf>
    <xf numFmtId="37" fontId="11" fillId="0" borderId="23" xfId="20" applyFont="1" applyFill="1" applyBorder="1">
      <alignment/>
      <protection/>
    </xf>
    <xf numFmtId="37" fontId="11" fillId="0" borderId="24" xfId="20" applyFont="1" applyFill="1" applyBorder="1">
      <alignment/>
      <protection/>
    </xf>
    <xf numFmtId="37" fontId="13" fillId="0" borderId="23" xfId="20" applyFont="1" applyFill="1" applyBorder="1" applyAlignment="1" applyProtection="1">
      <alignment horizontal="left"/>
      <protection/>
    </xf>
    <xf numFmtId="37" fontId="13" fillId="0" borderId="23" xfId="20" applyFont="1" applyFill="1" applyBorder="1">
      <alignment/>
      <protection/>
    </xf>
    <xf numFmtId="37" fontId="13" fillId="0" borderId="24" xfId="20" applyFont="1" applyFill="1" applyBorder="1">
      <alignment/>
      <protection/>
    </xf>
    <xf numFmtId="37" fontId="13" fillId="0" borderId="23" xfId="20" applyFont="1" applyFill="1" applyBorder="1" applyAlignment="1" applyProtection="1">
      <alignment horizontal="center"/>
      <protection/>
    </xf>
    <xf numFmtId="37" fontId="13" fillId="0" borderId="23" xfId="20" applyFont="1" applyFill="1" applyBorder="1" applyAlignment="1">
      <alignment horizontal="center"/>
      <protection/>
    </xf>
    <xf numFmtId="37" fontId="13" fillId="0" borderId="25" xfId="20" applyFont="1" applyFill="1" applyBorder="1">
      <alignment/>
      <protection/>
    </xf>
    <xf numFmtId="178" fontId="13" fillId="0" borderId="23" xfId="20" applyNumberFormat="1" applyFont="1" applyFill="1" applyBorder="1" applyProtection="1">
      <alignment/>
      <protection/>
    </xf>
    <xf numFmtId="37" fontId="13" fillId="0" borderId="26" xfId="20" applyFont="1" applyFill="1" applyBorder="1" applyAlignment="1">
      <alignment horizontal="center"/>
      <protection/>
    </xf>
    <xf numFmtId="37" fontId="14" fillId="0" borderId="27" xfId="20" applyFont="1" applyFill="1" applyBorder="1" applyAlignment="1" applyProtection="1">
      <alignment horizontal="center"/>
      <protection/>
    </xf>
    <xf numFmtId="37" fontId="11" fillId="0" borderId="28" xfId="20" applyFont="1" applyFill="1" applyBorder="1" applyAlignment="1">
      <alignment horizontal="center"/>
      <protection/>
    </xf>
    <xf numFmtId="37" fontId="11" fillId="0" borderId="10" xfId="20" applyFont="1" applyFill="1" applyBorder="1" applyAlignment="1" applyProtection="1">
      <alignment horizontal="left"/>
      <protection/>
    </xf>
    <xf numFmtId="37" fontId="13" fillId="0" borderId="10" xfId="20" applyFont="1" applyFill="1" applyBorder="1" applyAlignment="1" applyProtection="1">
      <alignment horizontal="left"/>
      <protection/>
    </xf>
    <xf numFmtId="37" fontId="13" fillId="0" borderId="3" xfId="20" applyFont="1" applyFill="1" applyBorder="1">
      <alignment/>
      <protection/>
    </xf>
    <xf numFmtId="37" fontId="13" fillId="0" borderId="10" xfId="20" applyFont="1" applyFill="1" applyBorder="1" applyAlignment="1" applyProtection="1">
      <alignment horizontal="center"/>
      <protection/>
    </xf>
    <xf numFmtId="178" fontId="13" fillId="0" borderId="10" xfId="20" applyNumberFormat="1" applyFont="1" applyFill="1" applyBorder="1" applyAlignment="1" applyProtection="1">
      <alignment horizontal="center"/>
      <protection/>
    </xf>
    <xf numFmtId="37" fontId="13" fillId="0" borderId="29" xfId="20" applyFont="1" applyFill="1" applyBorder="1" applyAlignment="1" applyProtection="1">
      <alignment horizontal="center"/>
      <protection/>
    </xf>
    <xf numFmtId="178" fontId="14" fillId="0" borderId="9" xfId="20" applyNumberFormat="1" applyFont="1" applyFill="1" applyBorder="1" applyAlignment="1" applyProtection="1">
      <alignment horizontal="left"/>
      <protection/>
    </xf>
    <xf numFmtId="37" fontId="11" fillId="0" borderId="18" xfId="20" applyFont="1" applyFill="1" applyBorder="1" applyAlignment="1" applyProtection="1">
      <alignment horizontal="center"/>
      <protection/>
    </xf>
    <xf numFmtId="37" fontId="11" fillId="0" borderId="8" xfId="20" applyFont="1" applyFill="1" applyBorder="1" applyProtection="1">
      <alignment/>
      <protection/>
    </xf>
    <xf numFmtId="37" fontId="11" fillId="0" borderId="30" xfId="20" applyFont="1" applyFill="1" applyBorder="1" applyProtection="1">
      <alignment/>
      <protection/>
    </xf>
    <xf numFmtId="183" fontId="11" fillId="0" borderId="31" xfId="16" applyNumberFormat="1" applyFont="1" applyFill="1" applyBorder="1" applyAlignment="1" applyProtection="1">
      <alignment horizontal="center"/>
      <protection/>
    </xf>
    <xf numFmtId="183" fontId="11" fillId="0" borderId="31" xfId="20" applyNumberFormat="1" applyFont="1" applyFill="1" applyBorder="1" applyAlignment="1" applyProtection="1">
      <alignment horizontal="center"/>
      <protection/>
    </xf>
    <xf numFmtId="181" fontId="11" fillId="0" borderId="22" xfId="20" applyNumberFormat="1" applyFont="1" applyFill="1" applyBorder="1" applyProtection="1">
      <alignment/>
      <protection/>
    </xf>
    <xf numFmtId="179" fontId="11" fillId="0" borderId="8" xfId="20" applyNumberFormat="1" applyFont="1" applyFill="1" applyBorder="1" applyProtection="1">
      <alignment/>
      <protection/>
    </xf>
    <xf numFmtId="37" fontId="11" fillId="0" borderId="32" xfId="20" applyFont="1" applyFill="1" applyBorder="1" applyProtection="1">
      <alignment/>
      <protection/>
    </xf>
    <xf numFmtId="37" fontId="11" fillId="0" borderId="33" xfId="20" applyFont="1" applyFill="1" applyBorder="1" applyProtection="1">
      <alignment/>
      <protection/>
    </xf>
    <xf numFmtId="37" fontId="5" fillId="0" borderId="34" xfId="20" applyNumberFormat="1" applyFont="1" applyFill="1" applyBorder="1" applyProtection="1">
      <alignment/>
      <protection/>
    </xf>
    <xf numFmtId="37" fontId="11" fillId="0" borderId="35" xfId="20" applyFont="1" applyFill="1" applyBorder="1" applyAlignment="1">
      <alignment horizontal="center"/>
      <protection/>
    </xf>
    <xf numFmtId="37" fontId="11" fillId="0" borderId="19" xfId="20" applyFont="1" applyFill="1" applyBorder="1">
      <alignment/>
      <protection/>
    </xf>
    <xf numFmtId="37" fontId="11" fillId="0" borderId="19" xfId="20" applyFont="1" applyFill="1" applyBorder="1" applyProtection="1">
      <alignment/>
      <protection/>
    </xf>
    <xf numFmtId="183" fontId="11" fillId="0" borderId="16" xfId="20" applyNumberFormat="1" applyFont="1" applyFill="1" applyBorder="1" applyAlignment="1" applyProtection="1">
      <alignment horizontal="center"/>
      <protection/>
    </xf>
    <xf numFmtId="181" fontId="11" fillId="0" borderId="36" xfId="20" applyNumberFormat="1" applyFont="1" applyFill="1" applyBorder="1" applyProtection="1">
      <alignment/>
      <protection/>
    </xf>
    <xf numFmtId="179" fontId="11" fillId="0" borderId="19" xfId="20" applyNumberFormat="1" applyFont="1" applyFill="1" applyBorder="1" applyProtection="1">
      <alignment/>
      <protection/>
    </xf>
    <xf numFmtId="37" fontId="11" fillId="0" borderId="37" xfId="20" applyFont="1" applyFill="1" applyBorder="1" applyProtection="1">
      <alignment/>
      <protection/>
    </xf>
    <xf numFmtId="179" fontId="5" fillId="0" borderId="38" xfId="20" applyNumberFormat="1" applyFont="1" applyFill="1" applyBorder="1" applyProtection="1">
      <alignment/>
      <protection/>
    </xf>
    <xf numFmtId="37" fontId="11" fillId="0" borderId="39" xfId="20" applyFont="1" applyFill="1" applyBorder="1" applyProtection="1">
      <alignment/>
      <protection/>
    </xf>
    <xf numFmtId="9" fontId="11" fillId="0" borderId="18" xfId="15" applyFont="1" applyFill="1" applyBorder="1" applyAlignment="1" applyProtection="1">
      <alignment horizontal="center"/>
      <protection/>
    </xf>
    <xf numFmtId="183" fontId="11" fillId="0" borderId="0" xfId="20" applyNumberFormat="1" applyFont="1" applyFill="1" applyBorder="1" applyAlignment="1" applyProtection="1">
      <alignment horizontal="center"/>
      <protection/>
    </xf>
    <xf numFmtId="37" fontId="11" fillId="0" borderId="40" xfId="20" applyFont="1" applyFill="1" applyBorder="1" applyProtection="1">
      <alignment/>
      <protection/>
    </xf>
    <xf numFmtId="179" fontId="5" fillId="0" borderId="7" xfId="20" applyNumberFormat="1" applyFont="1" applyFill="1" applyBorder="1" applyProtection="1">
      <alignment/>
      <protection/>
    </xf>
    <xf numFmtId="37" fontId="11" fillId="0" borderId="41" xfId="20" applyFont="1" applyFill="1" applyBorder="1">
      <alignment/>
      <protection/>
    </xf>
    <xf numFmtId="37" fontId="11" fillId="0" borderId="5" xfId="20" applyFont="1" applyFill="1" applyBorder="1">
      <alignment/>
      <protection/>
    </xf>
    <xf numFmtId="189" fontId="11" fillId="0" borderId="6" xfId="20" applyNumberFormat="1" applyFont="1" applyFill="1" applyBorder="1">
      <alignment/>
      <protection/>
    </xf>
    <xf numFmtId="37" fontId="11" fillId="0" borderId="42" xfId="20" applyFont="1" applyFill="1" applyBorder="1">
      <alignment/>
      <protection/>
    </xf>
    <xf numFmtId="37" fontId="11" fillId="0" borderId="4" xfId="20" applyFont="1" applyFill="1" applyBorder="1">
      <alignment/>
      <protection/>
    </xf>
    <xf numFmtId="37" fontId="11" fillId="0" borderId="10" xfId="20" applyFont="1" applyFill="1" applyBorder="1">
      <alignment/>
      <protection/>
    </xf>
    <xf numFmtId="37" fontId="11" fillId="0" borderId="43" xfId="20" applyFont="1" applyFill="1" applyBorder="1">
      <alignment/>
      <protection/>
    </xf>
    <xf numFmtId="37" fontId="11" fillId="0" borderId="44" xfId="20" applyFont="1" applyFill="1" applyBorder="1">
      <alignment/>
      <protection/>
    </xf>
    <xf numFmtId="189" fontId="11" fillId="0" borderId="9" xfId="20" applyNumberFormat="1" applyFont="1" applyFill="1" applyBorder="1">
      <alignment/>
      <protection/>
    </xf>
    <xf numFmtId="183" fontId="11" fillId="0" borderId="45" xfId="20" applyNumberFormat="1" applyFont="1" applyFill="1" applyBorder="1" applyAlignment="1" applyProtection="1">
      <alignment horizontal="center"/>
      <protection/>
    </xf>
    <xf numFmtId="183" fontId="11" fillId="0" borderId="0" xfId="16" applyNumberFormat="1" applyFont="1" applyFill="1" applyBorder="1" applyAlignment="1" applyProtection="1">
      <alignment horizontal="center"/>
      <protection/>
    </xf>
    <xf numFmtId="37" fontId="11" fillId="0" borderId="46" xfId="20" applyFont="1" applyFill="1" applyBorder="1">
      <alignment/>
      <protection/>
    </xf>
    <xf numFmtId="181" fontId="11" fillId="0" borderId="3" xfId="20" applyNumberFormat="1" applyFont="1" applyFill="1" applyBorder="1">
      <alignment/>
      <protection/>
    </xf>
    <xf numFmtId="37" fontId="11" fillId="0" borderId="47" xfId="20" applyFont="1" applyFill="1" applyBorder="1" applyAlignment="1">
      <alignment horizontal="center"/>
      <protection/>
    </xf>
    <xf numFmtId="181" fontId="11" fillId="0" borderId="41" xfId="20" applyNumberFormat="1" applyFont="1" applyFill="1" applyBorder="1">
      <alignment/>
      <protection/>
    </xf>
    <xf numFmtId="37" fontId="11" fillId="0" borderId="35" xfId="20" applyFont="1" applyFill="1" applyBorder="1" applyAlignment="1" applyProtection="1">
      <alignment horizontal="center"/>
      <protection/>
    </xf>
    <xf numFmtId="181" fontId="11" fillId="0" borderId="5" xfId="20" applyNumberFormat="1" applyFont="1" applyFill="1" applyBorder="1">
      <alignment/>
      <protection/>
    </xf>
    <xf numFmtId="181" fontId="11" fillId="0" borderId="43" xfId="20" applyNumberFormat="1" applyFont="1" applyFill="1" applyBorder="1">
      <alignment/>
      <protection/>
    </xf>
    <xf numFmtId="37" fontId="11" fillId="0" borderId="48" xfId="20" applyFont="1" applyFill="1" applyBorder="1" applyAlignment="1" applyProtection="1">
      <alignment horizontal="center"/>
      <protection/>
    </xf>
    <xf numFmtId="37" fontId="11" fillId="0" borderId="49" xfId="20" applyFont="1" applyFill="1" applyBorder="1" applyProtection="1">
      <alignment/>
      <protection/>
    </xf>
    <xf numFmtId="181" fontId="11" fillId="0" borderId="50" xfId="20" applyNumberFormat="1" applyFont="1" applyFill="1" applyBorder="1" applyProtection="1">
      <alignment/>
      <protection/>
    </xf>
    <xf numFmtId="181" fontId="11" fillId="0" borderId="51" xfId="20" applyNumberFormat="1" applyFont="1" applyFill="1" applyBorder="1" applyProtection="1">
      <alignment/>
      <protection/>
    </xf>
    <xf numFmtId="189" fontId="11" fillId="0" borderId="52" xfId="20" applyNumberFormat="1" applyFont="1" applyFill="1" applyBorder="1" applyProtection="1">
      <alignment/>
      <protection/>
    </xf>
    <xf numFmtId="37" fontId="11" fillId="0" borderId="51" xfId="20" applyFont="1" applyFill="1" applyBorder="1" applyProtection="1">
      <alignment/>
      <protection/>
    </xf>
    <xf numFmtId="189" fontId="11" fillId="0" borderId="53" xfId="20" applyNumberFormat="1" applyFont="1" applyFill="1" applyBorder="1" applyProtection="1">
      <alignment/>
      <protection/>
    </xf>
    <xf numFmtId="181" fontId="11" fillId="0" borderId="0" xfId="20" applyNumberFormat="1" applyFont="1" applyFill="1" applyBorder="1" applyProtection="1">
      <alignment/>
      <protection/>
    </xf>
    <xf numFmtId="189" fontId="11" fillId="0" borderId="54" xfId="20" applyNumberFormat="1" applyFont="1" applyFill="1" applyBorder="1" applyProtection="1">
      <alignment/>
      <protection/>
    </xf>
    <xf numFmtId="37" fontId="11" fillId="0" borderId="0" xfId="20" applyFont="1" applyFill="1" applyBorder="1" applyProtection="1">
      <alignment/>
      <protection/>
    </xf>
    <xf numFmtId="37" fontId="11" fillId="0" borderId="7" xfId="20" applyFont="1" applyFill="1" applyBorder="1" applyProtection="1">
      <alignment/>
      <protection/>
    </xf>
    <xf numFmtId="37" fontId="11" fillId="0" borderId="28" xfId="20" applyFont="1" applyFill="1" applyBorder="1" applyAlignment="1" applyProtection="1">
      <alignment horizontal="center"/>
      <protection/>
    </xf>
    <xf numFmtId="37" fontId="15" fillId="0" borderId="0" xfId="20" applyFont="1" applyFill="1" applyAlignment="1">
      <alignment horizontal="center"/>
      <protection/>
    </xf>
    <xf numFmtId="37" fontId="15" fillId="0" borderId="0" xfId="20" applyFont="1" applyFill="1">
      <alignment/>
      <protection/>
    </xf>
    <xf numFmtId="189" fontId="15" fillId="0" borderId="0" xfId="20" applyNumberFormat="1" applyFont="1" applyFill="1">
      <alignment/>
      <protection/>
    </xf>
    <xf numFmtId="37" fontId="15" fillId="0" borderId="0" xfId="20" applyFont="1" applyFill="1" applyAlignment="1" applyProtection="1">
      <alignment horizontal="left"/>
      <protection/>
    </xf>
    <xf numFmtId="37" fontId="15" fillId="0" borderId="0" xfId="20" applyNumberFormat="1" applyFont="1" applyFill="1" applyProtection="1">
      <alignment/>
      <protection/>
    </xf>
    <xf numFmtId="37" fontId="15" fillId="0" borderId="0" xfId="20" applyFont="1" applyFill="1" applyAlignment="1" applyProtection="1">
      <alignment horizontal="center"/>
      <protection/>
    </xf>
    <xf numFmtId="37" fontId="7" fillId="0" borderId="55" xfId="20" applyFont="1" applyFill="1" applyBorder="1" applyAlignment="1" applyProtection="1">
      <alignment horizontal="center"/>
      <protection/>
    </xf>
    <xf numFmtId="37" fontId="7" fillId="0" borderId="23" xfId="20" applyFont="1" applyFill="1" applyBorder="1" applyAlignment="1" applyProtection="1">
      <alignment horizontal="left" vertical="top"/>
      <protection/>
    </xf>
    <xf numFmtId="37" fontId="7" fillId="0" borderId="23" xfId="20" applyFont="1" applyFill="1" applyBorder="1" applyAlignment="1" applyProtection="1">
      <alignment horizontal="center" vertical="top"/>
      <protection/>
    </xf>
    <xf numFmtId="37" fontId="7" fillId="0" borderId="56" xfId="20" applyFont="1" applyFill="1" applyBorder="1" applyAlignment="1" applyProtection="1">
      <alignment horizontal="center" vertical="top"/>
      <protection/>
    </xf>
    <xf numFmtId="37" fontId="7" fillId="0" borderId="4" xfId="20" applyFont="1" applyFill="1" applyBorder="1" applyAlignment="1" applyProtection="1">
      <alignment horizontal="center" vertical="center"/>
      <protection/>
    </xf>
    <xf numFmtId="37" fontId="7" fillId="0" borderId="7" xfId="20" applyFont="1" applyFill="1" applyBorder="1" applyAlignment="1" applyProtection="1">
      <alignment horizontal="center" vertical="center"/>
      <protection/>
    </xf>
    <xf numFmtId="37" fontId="7" fillId="0" borderId="27" xfId="20" applyFont="1" applyFill="1" applyBorder="1" applyAlignment="1" applyProtection="1">
      <alignment horizontal="center" vertical="center"/>
      <protection/>
    </xf>
    <xf numFmtId="37" fontId="7" fillId="0" borderId="10" xfId="20" applyFont="1" applyFill="1" applyBorder="1" applyAlignment="1" applyProtection="1">
      <alignment horizontal="center" vertical="center"/>
      <protection/>
    </xf>
    <xf numFmtId="178" fontId="7" fillId="0" borderId="10" xfId="20" applyNumberFormat="1" applyFont="1" applyFill="1" applyBorder="1" applyAlignment="1" applyProtection="1">
      <alignment horizontal="center" vertical="center"/>
      <protection/>
    </xf>
    <xf numFmtId="37" fontId="7" fillId="0" borderId="29" xfId="20" applyFont="1" applyFill="1" applyBorder="1" applyAlignment="1" applyProtection="1">
      <alignment horizontal="center" vertical="center"/>
      <protection/>
    </xf>
    <xf numFmtId="37" fontId="7" fillId="0" borderId="10" xfId="20" applyFont="1" applyFill="1" applyBorder="1" applyAlignment="1" applyProtection="1">
      <alignment horizontal="right" vertical="center"/>
      <protection/>
    </xf>
    <xf numFmtId="37" fontId="7" fillId="0" borderId="57" xfId="20" applyFont="1" applyFill="1" applyBorder="1" applyAlignment="1" applyProtection="1">
      <alignment horizontal="right" vertical="center"/>
      <protection/>
    </xf>
    <xf numFmtId="178" fontId="7" fillId="0" borderId="9" xfId="20" applyNumberFormat="1" applyFont="1" applyFill="1" applyBorder="1" applyAlignment="1" applyProtection="1">
      <alignment horizontal="right" vertical="center"/>
      <protection/>
    </xf>
    <xf numFmtId="37" fontId="5" fillId="0" borderId="33" xfId="20" applyFont="1" applyFill="1" applyBorder="1" applyAlignment="1" applyProtection="1">
      <alignment vertical="center"/>
      <protection/>
    </xf>
    <xf numFmtId="181" fontId="5" fillId="0" borderId="58" xfId="20" applyNumberFormat="1" applyFont="1" applyFill="1" applyBorder="1" applyAlignment="1" applyProtection="1">
      <alignment vertical="center"/>
      <protection/>
    </xf>
    <xf numFmtId="37" fontId="5" fillId="0" borderId="58" xfId="20" applyFont="1" applyFill="1" applyBorder="1" applyAlignment="1" applyProtection="1">
      <alignment vertical="center"/>
      <protection/>
    </xf>
    <xf numFmtId="37" fontId="5" fillId="0" borderId="6" xfId="20" applyFont="1" applyFill="1" applyBorder="1" applyAlignment="1" applyProtection="1">
      <alignment vertical="center"/>
      <protection/>
    </xf>
    <xf numFmtId="37" fontId="5" fillId="0" borderId="46" xfId="20" applyFont="1" applyFill="1" applyBorder="1" applyAlignment="1" applyProtection="1">
      <alignment vertical="center"/>
      <protection/>
    </xf>
    <xf numFmtId="181" fontId="5" fillId="0" borderId="41" xfId="20" applyNumberFormat="1" applyFont="1" applyFill="1" applyBorder="1" applyAlignment="1" applyProtection="1">
      <alignment vertical="center"/>
      <protection/>
    </xf>
    <xf numFmtId="192" fontId="5" fillId="0" borderId="6" xfId="16" applyNumberFormat="1" applyFont="1" applyFill="1" applyBorder="1" applyAlignment="1" applyProtection="1">
      <alignment horizontal="right" vertical="center"/>
      <protection/>
    </xf>
    <xf numFmtId="37" fontId="5" fillId="0" borderId="59" xfId="20" applyFont="1" applyFill="1" applyBorder="1" applyAlignment="1" applyProtection="1">
      <alignment vertical="center"/>
      <protection/>
    </xf>
    <xf numFmtId="37" fontId="5" fillId="0" borderId="60" xfId="20" applyNumberFormat="1" applyFont="1" applyFill="1" applyBorder="1" applyAlignment="1" applyProtection="1">
      <alignment horizontal="right" vertical="center"/>
      <protection/>
    </xf>
    <xf numFmtId="37" fontId="5" fillId="0" borderId="19" xfId="20" applyFont="1" applyFill="1" applyBorder="1" applyAlignment="1" applyProtection="1">
      <alignment vertical="center"/>
      <protection/>
    </xf>
    <xf numFmtId="181" fontId="5" fillId="0" borderId="61" xfId="20" applyNumberFormat="1" applyFont="1" applyFill="1" applyBorder="1" applyAlignment="1" applyProtection="1">
      <alignment vertical="center"/>
      <protection/>
    </xf>
    <xf numFmtId="37" fontId="5" fillId="0" borderId="61" xfId="20" applyFont="1" applyFill="1" applyBorder="1" applyAlignment="1" applyProtection="1">
      <alignment vertical="center"/>
      <protection/>
    </xf>
    <xf numFmtId="37" fontId="5" fillId="0" borderId="19" xfId="20" applyFont="1" applyFill="1" applyBorder="1" applyAlignment="1">
      <alignment vertical="center"/>
      <protection/>
    </xf>
    <xf numFmtId="37" fontId="5" fillId="0" borderId="62" xfId="20" applyFont="1" applyFill="1" applyBorder="1" applyAlignment="1">
      <alignment vertical="center"/>
      <protection/>
    </xf>
    <xf numFmtId="181" fontId="5" fillId="0" borderId="36" xfId="20" applyNumberFormat="1" applyFont="1" applyFill="1" applyBorder="1" applyAlignment="1" applyProtection="1">
      <alignment vertical="center"/>
      <protection/>
    </xf>
    <xf numFmtId="192" fontId="5" fillId="0" borderId="19" xfId="16" applyNumberFormat="1" applyFont="1" applyFill="1" applyBorder="1" applyAlignment="1" applyProtection="1">
      <alignment horizontal="right" vertical="center"/>
      <protection/>
    </xf>
    <xf numFmtId="37" fontId="5" fillId="0" borderId="63" xfId="20" applyFont="1" applyFill="1" applyBorder="1" applyAlignment="1" applyProtection="1">
      <alignment vertical="center"/>
      <protection/>
    </xf>
    <xf numFmtId="37" fontId="5" fillId="0" borderId="64" xfId="20" applyFont="1" applyFill="1" applyBorder="1" applyAlignment="1" applyProtection="1">
      <alignment vertical="center"/>
      <protection/>
    </xf>
    <xf numFmtId="179" fontId="5" fillId="0" borderId="38" xfId="20" applyNumberFormat="1" applyFont="1" applyFill="1" applyBorder="1" applyAlignment="1" applyProtection="1">
      <alignment horizontal="right" vertical="center"/>
      <protection/>
    </xf>
    <xf numFmtId="37" fontId="5" fillId="0" borderId="30" xfId="20" applyFont="1" applyFill="1" applyBorder="1" applyAlignment="1" applyProtection="1">
      <alignment vertical="center"/>
      <protection/>
    </xf>
    <xf numFmtId="181" fontId="5" fillId="0" borderId="65" xfId="20" applyNumberFormat="1" applyFont="1" applyFill="1" applyBorder="1" applyAlignment="1" applyProtection="1">
      <alignment vertical="center"/>
      <protection/>
    </xf>
    <xf numFmtId="37" fontId="5" fillId="0" borderId="65" xfId="20" applyFont="1" applyFill="1" applyBorder="1" applyAlignment="1" applyProtection="1">
      <alignment vertical="center"/>
      <protection/>
    </xf>
    <xf numFmtId="37" fontId="5" fillId="0" borderId="8" xfId="20" applyFont="1" applyFill="1" applyBorder="1" applyAlignment="1" applyProtection="1">
      <alignment vertical="center"/>
      <protection/>
    </xf>
    <xf numFmtId="37" fontId="5" fillId="0" borderId="66" xfId="20" applyFont="1" applyFill="1" applyBorder="1" applyAlignment="1" applyProtection="1">
      <alignment vertical="center"/>
      <protection/>
    </xf>
    <xf numFmtId="181" fontId="5" fillId="0" borderId="20" xfId="20" applyNumberFormat="1" applyFont="1" applyFill="1" applyBorder="1" applyAlignment="1" applyProtection="1">
      <alignment vertical="center"/>
      <protection/>
    </xf>
    <xf numFmtId="192" fontId="5" fillId="0" borderId="8" xfId="16" applyNumberFormat="1" applyFont="1" applyFill="1" applyBorder="1" applyAlignment="1" applyProtection="1">
      <alignment horizontal="right" vertical="center"/>
      <protection/>
    </xf>
    <xf numFmtId="37" fontId="5" fillId="0" borderId="67" xfId="20" applyFont="1" applyFill="1" applyBorder="1" applyAlignment="1" applyProtection="1">
      <alignment vertical="center"/>
      <protection/>
    </xf>
    <xf numFmtId="37" fontId="5" fillId="0" borderId="34" xfId="20" applyNumberFormat="1" applyFont="1" applyFill="1" applyBorder="1" applyAlignment="1" applyProtection="1">
      <alignment horizontal="right" vertical="center"/>
      <protection/>
    </xf>
    <xf numFmtId="37" fontId="5" fillId="0" borderId="36" xfId="20" applyFont="1" applyFill="1" applyBorder="1" applyAlignment="1" applyProtection="1">
      <alignment vertical="center"/>
      <protection/>
    </xf>
    <xf numFmtId="181" fontId="5" fillId="0" borderId="22" xfId="20" applyNumberFormat="1" applyFont="1" applyFill="1" applyBorder="1" applyAlignment="1" applyProtection="1">
      <alignment vertical="center"/>
      <protection/>
    </xf>
    <xf numFmtId="37" fontId="5" fillId="0" borderId="68" xfId="20" applyFont="1" applyFill="1" applyBorder="1" applyAlignment="1" applyProtection="1">
      <alignment vertical="center"/>
      <protection/>
    </xf>
    <xf numFmtId="37" fontId="5" fillId="0" borderId="6" xfId="20" applyFont="1" applyFill="1" applyBorder="1" applyAlignment="1">
      <alignment vertical="center"/>
      <protection/>
    </xf>
    <xf numFmtId="181" fontId="5" fillId="0" borderId="5" xfId="20" applyNumberFormat="1" applyFont="1" applyFill="1" applyBorder="1" applyAlignment="1">
      <alignment vertical="center"/>
      <protection/>
    </xf>
    <xf numFmtId="37" fontId="5" fillId="0" borderId="46" xfId="20" applyFont="1" applyFill="1" applyBorder="1" applyAlignment="1">
      <alignment vertical="center"/>
      <protection/>
    </xf>
    <xf numFmtId="181" fontId="5" fillId="0" borderId="41" xfId="20" applyNumberFormat="1" applyFont="1" applyFill="1" applyBorder="1" applyAlignment="1">
      <alignment vertical="center"/>
      <protection/>
    </xf>
    <xf numFmtId="189" fontId="5" fillId="0" borderId="6" xfId="20" applyNumberFormat="1" applyFont="1" applyFill="1" applyBorder="1" applyAlignment="1">
      <alignment horizontal="right" vertical="center"/>
      <protection/>
    </xf>
    <xf numFmtId="37" fontId="5" fillId="0" borderId="42" xfId="20" applyFont="1" applyFill="1" applyBorder="1" applyAlignment="1">
      <alignment vertical="center"/>
      <protection/>
    </xf>
    <xf numFmtId="37" fontId="5" fillId="0" borderId="4" xfId="20" applyFont="1" applyFill="1" applyBorder="1" applyAlignment="1">
      <alignment horizontal="right" vertical="center"/>
      <protection/>
    </xf>
    <xf numFmtId="37" fontId="5" fillId="0" borderId="10" xfId="20" applyFont="1" applyFill="1" applyBorder="1" applyAlignment="1">
      <alignment vertical="center"/>
      <protection/>
    </xf>
    <xf numFmtId="181" fontId="5" fillId="0" borderId="3" xfId="20" applyNumberFormat="1" applyFont="1" applyFill="1" applyBorder="1" applyAlignment="1">
      <alignment vertical="center"/>
      <protection/>
    </xf>
    <xf numFmtId="37" fontId="5" fillId="0" borderId="57" xfId="20" applyFont="1" applyFill="1" applyBorder="1" applyAlignment="1">
      <alignment vertical="center"/>
      <protection/>
    </xf>
    <xf numFmtId="181" fontId="5" fillId="0" borderId="43" xfId="20" applyNumberFormat="1" applyFont="1" applyFill="1" applyBorder="1" applyAlignment="1">
      <alignment vertical="center"/>
      <protection/>
    </xf>
    <xf numFmtId="37" fontId="5" fillId="0" borderId="10" xfId="20" applyFont="1" applyFill="1" applyBorder="1" applyAlignment="1">
      <alignment horizontal="right" vertical="center"/>
      <protection/>
    </xf>
    <xf numFmtId="37" fontId="5" fillId="0" borderId="44" xfId="20" applyFont="1" applyFill="1" applyBorder="1" applyAlignment="1">
      <alignment vertical="center"/>
      <protection/>
    </xf>
    <xf numFmtId="189" fontId="5" fillId="0" borderId="9" xfId="20" applyNumberFormat="1" applyFont="1" applyFill="1" applyBorder="1" applyAlignment="1">
      <alignment horizontal="right" vertical="center"/>
      <protection/>
    </xf>
    <xf numFmtId="181" fontId="5" fillId="0" borderId="31" xfId="20" applyNumberFormat="1" applyFont="1" applyFill="1" applyBorder="1" applyAlignment="1" applyProtection="1">
      <alignment horizontal="center" vertical="center"/>
      <protection/>
    </xf>
    <xf numFmtId="179" fontId="5" fillId="0" borderId="8" xfId="20" applyNumberFormat="1" applyFont="1" applyFill="1" applyBorder="1" applyAlignment="1" applyProtection="1">
      <alignment horizontal="right" vertical="center"/>
      <protection/>
    </xf>
    <xf numFmtId="37" fontId="5" fillId="0" borderId="39" xfId="20" applyFont="1" applyFill="1" applyBorder="1" applyAlignment="1" applyProtection="1">
      <alignment vertical="center"/>
      <protection/>
    </xf>
    <xf numFmtId="181" fontId="5" fillId="0" borderId="16" xfId="20" applyNumberFormat="1" applyFont="1" applyFill="1" applyBorder="1" applyAlignment="1" applyProtection="1">
      <alignment horizontal="center" vertical="center"/>
      <protection/>
    </xf>
    <xf numFmtId="179" fontId="5" fillId="0" borderId="19" xfId="20" applyNumberFormat="1" applyFont="1" applyFill="1" applyBorder="1" applyAlignment="1" applyProtection="1">
      <alignment horizontal="right" vertical="center"/>
      <protection/>
    </xf>
    <xf numFmtId="37" fontId="5" fillId="0" borderId="37" xfId="20" applyFont="1" applyFill="1" applyBorder="1" applyAlignment="1" applyProtection="1">
      <alignment vertical="center"/>
      <protection/>
    </xf>
    <xf numFmtId="181" fontId="5" fillId="0" borderId="16" xfId="20" applyNumberFormat="1" applyFont="1" applyFill="1" applyBorder="1" applyAlignment="1" applyProtection="1">
      <alignment horizontal="right" vertical="center"/>
      <protection/>
    </xf>
    <xf numFmtId="37" fontId="5" fillId="0" borderId="69" xfId="20" applyFont="1" applyFill="1" applyBorder="1" applyAlignment="1" applyProtection="1">
      <alignment vertical="center"/>
      <protection/>
    </xf>
    <xf numFmtId="181" fontId="5" fillId="0" borderId="31" xfId="20" applyNumberFormat="1" applyFont="1" applyFill="1" applyBorder="1" applyAlignment="1" applyProtection="1">
      <alignment vertical="center"/>
      <protection/>
    </xf>
    <xf numFmtId="37" fontId="5" fillId="0" borderId="70" xfId="20" applyFont="1" applyFill="1" applyBorder="1" applyAlignment="1" applyProtection="1">
      <alignment vertical="center"/>
      <protection/>
    </xf>
    <xf numFmtId="181" fontId="5" fillId="0" borderId="16" xfId="20" applyNumberFormat="1" applyFont="1" applyFill="1" applyBorder="1" applyAlignment="1" applyProtection="1">
      <alignment vertical="center"/>
      <protection/>
    </xf>
    <xf numFmtId="37" fontId="5" fillId="0" borderId="62" xfId="20" applyFont="1" applyFill="1" applyBorder="1" applyAlignment="1" applyProtection="1">
      <alignment vertical="center"/>
      <protection/>
    </xf>
    <xf numFmtId="181" fontId="5" fillId="0" borderId="71" xfId="20" applyNumberFormat="1" applyFont="1" applyFill="1" applyBorder="1" applyAlignment="1" applyProtection="1">
      <alignment vertical="center"/>
      <protection/>
    </xf>
    <xf numFmtId="37" fontId="5" fillId="0" borderId="72" xfId="20" applyFont="1" applyFill="1" applyBorder="1" applyAlignment="1" applyProtection="1">
      <alignment vertical="center"/>
      <protection/>
    </xf>
    <xf numFmtId="37" fontId="5" fillId="0" borderId="73" xfId="20" applyFont="1" applyFill="1" applyBorder="1" applyAlignment="1" applyProtection="1">
      <alignment vertical="center"/>
      <protection/>
    </xf>
    <xf numFmtId="181" fontId="5" fillId="0" borderId="0" xfId="20" applyNumberFormat="1" applyFont="1" applyFill="1" applyBorder="1" applyAlignment="1" applyProtection="1">
      <alignment vertical="center"/>
      <protection/>
    </xf>
    <xf numFmtId="189" fontId="5" fillId="0" borderId="8" xfId="20" applyNumberFormat="1" applyFont="1" applyFill="1" applyBorder="1" applyAlignment="1" applyProtection="1">
      <alignment horizontal="right" vertical="center"/>
      <protection/>
    </xf>
    <xf numFmtId="37" fontId="5" fillId="0" borderId="40" xfId="20" applyFont="1" applyFill="1" applyBorder="1" applyAlignment="1" applyProtection="1">
      <alignment vertical="center"/>
      <protection/>
    </xf>
    <xf numFmtId="181" fontId="5" fillId="0" borderId="16" xfId="20" applyNumberFormat="1" applyFont="1" applyFill="1" applyBorder="1" applyAlignment="1">
      <alignment vertical="center"/>
      <protection/>
    </xf>
    <xf numFmtId="189" fontId="5" fillId="0" borderId="74" xfId="20" applyNumberFormat="1" applyFont="1" applyFill="1" applyBorder="1" applyAlignment="1">
      <alignment horizontal="right" vertical="center"/>
      <protection/>
    </xf>
    <xf numFmtId="181" fontId="5" fillId="0" borderId="3" xfId="20" applyNumberFormat="1" applyFont="1" applyFill="1" applyBorder="1" applyAlignment="1" applyProtection="1">
      <alignment vertical="center"/>
      <protection/>
    </xf>
    <xf numFmtId="37" fontId="5" fillId="0" borderId="10" xfId="20" applyFont="1" applyFill="1" applyBorder="1" applyAlignment="1" applyProtection="1">
      <alignment vertical="center"/>
      <protection/>
    </xf>
    <xf numFmtId="37" fontId="5" fillId="0" borderId="57" xfId="20" applyFont="1" applyFill="1" applyBorder="1" applyAlignment="1" applyProtection="1">
      <alignment vertical="center"/>
      <protection/>
    </xf>
    <xf numFmtId="189" fontId="5" fillId="0" borderId="10" xfId="20" applyNumberFormat="1" applyFont="1" applyFill="1" applyBorder="1" applyAlignment="1">
      <alignment horizontal="right" vertical="center"/>
      <protection/>
    </xf>
    <xf numFmtId="37" fontId="5" fillId="0" borderId="75" xfId="20" applyFont="1" applyFill="1" applyBorder="1" applyAlignment="1" applyProtection="1">
      <alignment vertical="center"/>
      <protection/>
    </xf>
    <xf numFmtId="37" fontId="5" fillId="0" borderId="76" xfId="20" applyFont="1" applyFill="1" applyBorder="1" applyAlignment="1" applyProtection="1">
      <alignment vertical="center"/>
      <protection/>
    </xf>
    <xf numFmtId="37" fontId="5" fillId="0" borderId="5" xfId="20" applyFont="1" applyFill="1" applyBorder="1" applyAlignment="1">
      <alignment vertical="center"/>
      <protection/>
    </xf>
    <xf numFmtId="183" fontId="5" fillId="0" borderId="5" xfId="20" applyNumberFormat="1" applyFont="1" applyFill="1" applyBorder="1" applyAlignment="1">
      <alignment vertical="center"/>
      <protection/>
    </xf>
    <xf numFmtId="189" fontId="5" fillId="0" borderId="6" xfId="20" applyNumberFormat="1" applyFont="1" applyFill="1" applyBorder="1" applyAlignment="1">
      <alignment vertical="center"/>
      <protection/>
    </xf>
    <xf numFmtId="37" fontId="5" fillId="0" borderId="4" xfId="20" applyNumberFormat="1" applyFont="1" applyFill="1" applyBorder="1" applyAlignment="1">
      <alignment horizontal="right" vertical="center"/>
      <protection/>
    </xf>
    <xf numFmtId="37" fontId="5" fillId="0" borderId="3" xfId="20" applyFont="1" applyFill="1" applyBorder="1" applyAlignment="1">
      <alignment vertical="center"/>
      <protection/>
    </xf>
    <xf numFmtId="37" fontId="5" fillId="0" borderId="77" xfId="20" applyFont="1" applyFill="1" applyBorder="1" applyAlignment="1">
      <alignment vertical="center"/>
      <protection/>
    </xf>
    <xf numFmtId="37" fontId="5" fillId="0" borderId="78" xfId="20" applyFont="1" applyFill="1" applyBorder="1" applyAlignment="1">
      <alignment vertical="center"/>
      <protection/>
    </xf>
    <xf numFmtId="37" fontId="5" fillId="0" borderId="79" xfId="20" applyFont="1" applyFill="1" applyBorder="1" applyAlignment="1" applyProtection="1">
      <alignment vertical="center"/>
      <protection/>
    </xf>
    <xf numFmtId="181" fontId="5" fillId="0" borderId="36" xfId="20" applyNumberFormat="1" applyFont="1" applyFill="1" applyBorder="1" applyAlignment="1">
      <alignment vertical="center"/>
      <protection/>
    </xf>
    <xf numFmtId="189" fontId="5" fillId="0" borderId="19" xfId="20" applyNumberFormat="1" applyFont="1" applyFill="1" applyBorder="1" applyAlignment="1">
      <alignment horizontal="right" vertical="center"/>
      <protection/>
    </xf>
    <xf numFmtId="181" fontId="5" fillId="0" borderId="22" xfId="20" applyNumberFormat="1" applyFont="1" applyFill="1" applyBorder="1" applyAlignment="1">
      <alignment vertical="center"/>
      <protection/>
    </xf>
    <xf numFmtId="37" fontId="5" fillId="0" borderId="80" xfId="20" applyFont="1" applyFill="1" applyBorder="1" applyAlignment="1" applyProtection="1">
      <alignment vertical="center"/>
      <protection/>
    </xf>
    <xf numFmtId="189" fontId="5" fillId="0" borderId="19" xfId="20" applyNumberFormat="1" applyFont="1" applyFill="1" applyBorder="1" applyAlignment="1" applyProtection="1">
      <alignment horizontal="right" vertical="center"/>
      <protection/>
    </xf>
    <xf numFmtId="37" fontId="5" fillId="0" borderId="16" xfId="20" applyFont="1" applyFill="1" applyBorder="1" applyAlignment="1" applyProtection="1">
      <alignment vertical="center"/>
      <protection/>
    </xf>
    <xf numFmtId="183" fontId="5" fillId="0" borderId="43" xfId="20" applyNumberFormat="1" applyFont="1" applyFill="1" applyBorder="1" applyAlignment="1">
      <alignment vertical="center"/>
      <protection/>
    </xf>
    <xf numFmtId="37" fontId="5" fillId="0" borderId="43" xfId="20" applyFont="1" applyFill="1" applyBorder="1" applyAlignment="1">
      <alignment vertical="center"/>
      <protection/>
    </xf>
    <xf numFmtId="37" fontId="5" fillId="0" borderId="31" xfId="20" applyFont="1" applyFill="1" applyBorder="1" applyAlignment="1" applyProtection="1">
      <alignment vertical="center"/>
      <protection/>
    </xf>
    <xf numFmtId="181" fontId="5" fillId="0" borderId="43" xfId="20" applyNumberFormat="1" applyFont="1" applyFill="1" applyBorder="1" applyAlignment="1" applyProtection="1">
      <alignment vertical="center"/>
      <protection/>
    </xf>
    <xf numFmtId="37" fontId="5" fillId="0" borderId="43" xfId="20" applyFont="1" applyFill="1" applyBorder="1" applyAlignment="1" applyProtection="1">
      <alignment vertical="center"/>
      <protection/>
    </xf>
    <xf numFmtId="179" fontId="5" fillId="0" borderId="9" xfId="20" applyNumberFormat="1" applyFont="1" applyFill="1" applyBorder="1" applyAlignment="1" applyProtection="1">
      <alignment horizontal="right" vertical="center"/>
      <protection/>
    </xf>
    <xf numFmtId="37" fontId="5" fillId="0" borderId="22" xfId="20" applyFont="1" applyFill="1" applyBorder="1" applyAlignment="1" applyProtection="1">
      <alignment vertical="center"/>
      <protection/>
    </xf>
    <xf numFmtId="37" fontId="5" fillId="0" borderId="8" xfId="20" applyFont="1" applyFill="1" applyBorder="1" applyAlignment="1">
      <alignment vertical="center"/>
      <protection/>
    </xf>
    <xf numFmtId="37" fontId="5" fillId="0" borderId="66" xfId="20" applyFont="1" applyFill="1" applyBorder="1" applyAlignment="1">
      <alignment vertical="center"/>
      <protection/>
    </xf>
    <xf numFmtId="37" fontId="5" fillId="0" borderId="21" xfId="20" applyFont="1" applyFill="1" applyBorder="1" applyAlignment="1" applyProtection="1">
      <alignment vertical="center"/>
      <protection/>
    </xf>
    <xf numFmtId="37" fontId="5" fillId="0" borderId="0" xfId="20" applyFont="1" applyFill="1" applyBorder="1" applyAlignment="1" applyProtection="1">
      <alignment vertical="center"/>
      <protection/>
    </xf>
    <xf numFmtId="37" fontId="5" fillId="0" borderId="81" xfId="20" applyFont="1" applyFill="1" applyBorder="1" applyAlignment="1">
      <alignment vertical="center"/>
      <protection/>
    </xf>
    <xf numFmtId="37" fontId="5" fillId="0" borderId="41" xfId="20" applyFont="1" applyFill="1" applyBorder="1" applyAlignment="1">
      <alignment vertical="center"/>
      <protection/>
    </xf>
    <xf numFmtId="37" fontId="5" fillId="0" borderId="29" xfId="20" applyFont="1" applyFill="1" applyBorder="1" applyAlignment="1">
      <alignment vertical="center"/>
      <protection/>
    </xf>
    <xf numFmtId="37" fontId="5" fillId="0" borderId="82" xfId="20" applyFont="1" applyFill="1" applyBorder="1" applyAlignment="1">
      <alignment vertical="center"/>
      <protection/>
    </xf>
    <xf numFmtId="189" fontId="5" fillId="0" borderId="6" xfId="20" applyNumberFormat="1" applyFont="1" applyFill="1" applyBorder="1" applyAlignment="1" applyProtection="1">
      <alignment horizontal="right" vertical="center"/>
      <protection/>
    </xf>
    <xf numFmtId="37" fontId="5" fillId="0" borderId="83" xfId="20" applyFont="1" applyFill="1" applyBorder="1" applyAlignment="1" applyProtection="1">
      <alignment vertical="center"/>
      <protection/>
    </xf>
    <xf numFmtId="37" fontId="5" fillId="0" borderId="84" xfId="20" applyFont="1" applyFill="1" applyBorder="1" applyAlignment="1">
      <alignment vertical="center"/>
      <protection/>
    </xf>
    <xf numFmtId="179" fontId="5" fillId="0" borderId="10" xfId="20" applyNumberFormat="1" applyFont="1" applyFill="1" applyBorder="1" applyAlignment="1" applyProtection="1">
      <alignment horizontal="right" vertical="center"/>
      <protection/>
    </xf>
    <xf numFmtId="37" fontId="5" fillId="0" borderId="85" xfId="20" applyFont="1" applyFill="1" applyBorder="1" applyAlignment="1" applyProtection="1">
      <alignment vertical="center"/>
      <protection/>
    </xf>
    <xf numFmtId="181" fontId="5" fillId="0" borderId="41" xfId="16" applyNumberFormat="1" applyFont="1" applyFill="1" applyBorder="1" applyAlignment="1" applyProtection="1">
      <alignment horizontal="center" vertical="center"/>
      <protection/>
    </xf>
    <xf numFmtId="37" fontId="5" fillId="0" borderId="60" xfId="20" applyFont="1" applyFill="1" applyBorder="1" applyAlignment="1" applyProtection="1">
      <alignment horizontal="right" vertical="center"/>
      <protection/>
    </xf>
    <xf numFmtId="37" fontId="5" fillId="0" borderId="49" xfId="20" applyFont="1" applyFill="1" applyBorder="1" applyAlignment="1" applyProtection="1">
      <alignment vertical="center"/>
      <protection/>
    </xf>
    <xf numFmtId="181" fontId="5" fillId="0" borderId="50" xfId="20" applyNumberFormat="1" applyFont="1" applyFill="1" applyBorder="1" applyAlignment="1" applyProtection="1">
      <alignment horizontal="right" vertical="center"/>
      <protection/>
    </xf>
    <xf numFmtId="37" fontId="5" fillId="0" borderId="49" xfId="20" applyFont="1" applyFill="1" applyBorder="1" applyAlignment="1">
      <alignment vertical="center"/>
      <protection/>
    </xf>
    <xf numFmtId="37" fontId="5" fillId="0" borderId="86" xfId="20" applyFont="1" applyFill="1" applyBorder="1" applyAlignment="1">
      <alignment vertical="center"/>
      <protection/>
    </xf>
    <xf numFmtId="181" fontId="5" fillId="0" borderId="50" xfId="20" applyNumberFormat="1" applyFont="1" applyFill="1" applyBorder="1" applyAlignment="1">
      <alignment vertical="center"/>
      <protection/>
    </xf>
    <xf numFmtId="189" fontId="5" fillId="0" borderId="49" xfId="20" applyNumberFormat="1" applyFont="1" applyFill="1" applyBorder="1" applyAlignment="1">
      <alignment horizontal="right" vertical="center"/>
      <protection/>
    </xf>
    <xf numFmtId="37" fontId="5" fillId="0" borderId="87" xfId="20" applyFont="1" applyFill="1" applyBorder="1" applyAlignment="1" applyProtection="1">
      <alignment vertical="center"/>
      <protection/>
    </xf>
    <xf numFmtId="37" fontId="5" fillId="0" borderId="86" xfId="20" applyFont="1" applyFill="1" applyBorder="1" applyAlignment="1" applyProtection="1">
      <alignment vertical="center"/>
      <protection/>
    </xf>
    <xf numFmtId="37" fontId="5" fillId="0" borderId="51" xfId="20" applyFont="1" applyFill="1" applyBorder="1" applyAlignment="1" applyProtection="1">
      <alignment vertical="center"/>
      <protection/>
    </xf>
    <xf numFmtId="179" fontId="5" fillId="0" borderId="53" xfId="20" applyNumberFormat="1" applyFont="1" applyFill="1" applyBorder="1" applyAlignment="1" applyProtection="1">
      <alignment horizontal="right" vertical="center"/>
      <protection/>
    </xf>
    <xf numFmtId="37" fontId="5" fillId="0" borderId="34" xfId="20" applyFont="1" applyFill="1" applyBorder="1" applyAlignment="1" applyProtection="1">
      <alignment horizontal="right" vertical="center"/>
      <protection/>
    </xf>
    <xf numFmtId="181" fontId="5" fillId="0" borderId="50" xfId="20" applyNumberFormat="1" applyFont="1" applyFill="1" applyBorder="1" applyAlignment="1" applyProtection="1">
      <alignment vertical="center"/>
      <protection/>
    </xf>
    <xf numFmtId="37" fontId="5" fillId="0" borderId="7" xfId="20" applyFont="1" applyFill="1" applyBorder="1" applyAlignment="1">
      <alignment horizontal="right" vertical="center"/>
      <protection/>
    </xf>
    <xf numFmtId="189" fontId="5" fillId="0" borderId="8" xfId="20" applyNumberFormat="1" applyFont="1" applyFill="1" applyBorder="1" applyAlignment="1">
      <alignment horizontal="right" vertical="center"/>
      <protection/>
    </xf>
    <xf numFmtId="180" fontId="5" fillId="0" borderId="9" xfId="20" applyNumberFormat="1" applyFont="1" applyFill="1" applyBorder="1" applyAlignment="1" applyProtection="1">
      <alignment horizontal="right" vertical="center"/>
      <protection/>
    </xf>
    <xf numFmtId="183" fontId="5" fillId="0" borderId="5" xfId="16" applyNumberFormat="1" applyFont="1" applyFill="1" applyBorder="1" applyAlignment="1" applyProtection="1">
      <alignment horizontal="right" vertical="center"/>
      <protection/>
    </xf>
    <xf numFmtId="37" fontId="5" fillId="0" borderId="42" xfId="20" applyFont="1" applyFill="1" applyBorder="1" applyAlignment="1" applyProtection="1">
      <alignment vertical="center"/>
      <protection/>
    </xf>
    <xf numFmtId="37" fontId="5" fillId="0" borderId="4" xfId="20" applyFont="1" applyFill="1" applyBorder="1" applyAlignment="1" applyProtection="1">
      <alignment horizontal="right" vertical="center"/>
      <protection/>
    </xf>
    <xf numFmtId="183" fontId="5" fillId="0" borderId="3" xfId="20" applyNumberFormat="1" applyFont="1" applyFill="1" applyBorder="1" applyAlignment="1" applyProtection="1">
      <alignment horizontal="center" vertical="center"/>
      <protection/>
    </xf>
    <xf numFmtId="190" fontId="5" fillId="0" borderId="10" xfId="15" applyNumberFormat="1" applyFont="1" applyFill="1" applyBorder="1" applyAlignment="1" applyProtection="1">
      <alignment vertical="center"/>
      <protection/>
    </xf>
    <xf numFmtId="190" fontId="5" fillId="0" borderId="57" xfId="15" applyNumberFormat="1" applyFont="1" applyFill="1" applyBorder="1" applyAlignment="1">
      <alignment vertical="center"/>
    </xf>
    <xf numFmtId="37" fontId="5" fillId="0" borderId="44" xfId="20" applyFont="1" applyFill="1" applyBorder="1" applyAlignment="1" applyProtection="1">
      <alignment vertical="center"/>
      <protection/>
    </xf>
    <xf numFmtId="181" fontId="5" fillId="0" borderId="83" xfId="16" applyNumberFormat="1" applyFont="1" applyFill="1" applyBorder="1" applyAlignment="1" applyProtection="1">
      <alignment horizontal="center" vertical="center"/>
      <protection/>
    </xf>
    <xf numFmtId="181" fontId="5" fillId="0" borderId="31" xfId="16" applyNumberFormat="1" applyFont="1" applyFill="1" applyBorder="1" applyAlignment="1" applyProtection="1">
      <alignment horizontal="center" vertical="center"/>
      <protection/>
    </xf>
    <xf numFmtId="181" fontId="5" fillId="0" borderId="31" xfId="16" applyNumberFormat="1" applyFont="1" applyFill="1" applyBorder="1" applyAlignment="1" applyProtection="1">
      <alignment horizontal="right" vertical="center"/>
      <protection/>
    </xf>
    <xf numFmtId="181" fontId="5" fillId="0" borderId="61" xfId="20" applyNumberFormat="1" applyFont="1" applyFill="1" applyBorder="1" applyAlignment="1" applyProtection="1">
      <alignment horizontal="center" vertical="center"/>
      <protection/>
    </xf>
    <xf numFmtId="181" fontId="5" fillId="0" borderId="31" xfId="20" applyNumberFormat="1" applyFont="1" applyFill="1" applyBorder="1" applyAlignment="1" applyProtection="1">
      <alignment horizontal="right" vertical="center"/>
      <protection/>
    </xf>
    <xf numFmtId="181" fontId="5" fillId="0" borderId="5" xfId="16" applyNumberFormat="1" applyFont="1" applyFill="1" applyBorder="1" applyAlignment="1" applyProtection="1">
      <alignment horizontal="center" vertical="center"/>
      <protection/>
    </xf>
    <xf numFmtId="181" fontId="5" fillId="0" borderId="3" xfId="20" applyNumberFormat="1" applyFont="1" applyFill="1" applyBorder="1" applyAlignment="1" applyProtection="1">
      <alignment horizontal="center" vertical="center"/>
      <protection/>
    </xf>
    <xf numFmtId="37" fontId="5" fillId="0" borderId="0" xfId="20" applyFont="1" applyFill="1" applyBorder="1" applyAlignment="1" applyProtection="1">
      <alignment horizontal="center" vertical="center"/>
      <protection/>
    </xf>
    <xf numFmtId="37" fontId="5" fillId="0" borderId="51" xfId="20" applyFont="1" applyFill="1" applyBorder="1" applyAlignment="1" applyProtection="1">
      <alignment horizontal="center" vertical="center"/>
      <protection/>
    </xf>
    <xf numFmtId="37" fontId="5" fillId="0" borderId="5" xfId="20" applyFont="1" applyFill="1" applyBorder="1" applyAlignment="1" applyProtection="1">
      <alignment horizontal="center" vertical="center"/>
      <protection/>
    </xf>
    <xf numFmtId="37" fontId="5" fillId="0" borderId="3" xfId="20" applyFont="1" applyFill="1" applyBorder="1" applyAlignment="1" applyProtection="1">
      <alignment horizontal="center" vertical="center"/>
      <protection/>
    </xf>
    <xf numFmtId="189" fontId="5" fillId="0" borderId="88" xfId="20" applyNumberFormat="1" applyFont="1" applyFill="1" applyBorder="1" applyAlignment="1" applyProtection="1">
      <alignment horizontal="right" vertical="center"/>
      <protection/>
    </xf>
    <xf numFmtId="189" fontId="5" fillId="0" borderId="54" xfId="20" applyNumberFormat="1" applyFont="1" applyFill="1" applyBorder="1" applyAlignment="1" applyProtection="1">
      <alignment horizontal="right" vertical="center"/>
      <protection/>
    </xf>
    <xf numFmtId="37" fontId="5" fillId="0" borderId="89" xfId="20" applyFont="1" applyFill="1" applyBorder="1" applyAlignment="1">
      <alignment vertical="center"/>
      <protection/>
    </xf>
    <xf numFmtId="37" fontId="5" fillId="0" borderId="90" xfId="20" applyFont="1" applyFill="1" applyBorder="1" applyAlignment="1">
      <alignment vertical="center"/>
      <protection/>
    </xf>
    <xf numFmtId="37" fontId="5" fillId="0" borderId="91" xfId="20" applyFont="1" applyFill="1" applyBorder="1" applyAlignment="1">
      <alignment vertical="center"/>
      <protection/>
    </xf>
    <xf numFmtId="181" fontId="11" fillId="0" borderId="61" xfId="20" applyNumberFormat="1" applyFont="1" applyFill="1" applyBorder="1" applyAlignment="1" applyProtection="1">
      <alignment vertical="center"/>
      <protection/>
    </xf>
    <xf numFmtId="177" fontId="23" fillId="0" borderId="0" xfId="0" applyNumberFormat="1" applyFont="1" applyAlignment="1">
      <alignment/>
    </xf>
    <xf numFmtId="0" fontId="23" fillId="0" borderId="0" xfId="0" applyFont="1" applyAlignment="1">
      <alignment/>
    </xf>
    <xf numFmtId="38" fontId="0" fillId="0" borderId="0" xfId="16" applyBorder="1" applyAlignment="1">
      <alignment/>
    </xf>
    <xf numFmtId="38" fontId="0" fillId="0" borderId="0" xfId="16" applyAlignment="1">
      <alignment/>
    </xf>
    <xf numFmtId="189" fontId="5" fillId="0" borderId="88" xfId="20" applyNumberFormat="1" applyFont="1" applyFill="1" applyBorder="1" applyAlignment="1">
      <alignment vertical="center"/>
      <protection/>
    </xf>
    <xf numFmtId="189" fontId="5" fillId="0" borderId="88" xfId="20" applyNumberFormat="1" applyFont="1" applyFill="1" applyBorder="1" applyAlignment="1">
      <alignment horizontal="right" vertical="center"/>
      <protection/>
    </xf>
    <xf numFmtId="179" fontId="5" fillId="0" borderId="7" xfId="20" applyNumberFormat="1" applyFont="1" applyFill="1" applyBorder="1" applyAlignment="1" applyProtection="1">
      <alignment horizontal="right" vertical="center"/>
      <protection/>
    </xf>
    <xf numFmtId="37" fontId="5" fillId="0" borderId="4" xfId="20" applyFont="1" applyFill="1" applyBorder="1" applyAlignment="1">
      <alignment vertical="center"/>
      <protection/>
    </xf>
    <xf numFmtId="0" fontId="0" fillId="0" borderId="0" xfId="22" applyFill="1">
      <alignment vertical="center"/>
      <protection/>
    </xf>
    <xf numFmtId="0" fontId="0" fillId="0" borderId="0" xfId="21">
      <alignment vertical="center"/>
      <protection/>
    </xf>
    <xf numFmtId="188" fontId="4" fillId="0" borderId="0" xfId="20" applyNumberFormat="1" applyFont="1" applyFill="1" applyAlignment="1">
      <alignment horizontal="right"/>
      <protection/>
    </xf>
    <xf numFmtId="193" fontId="0" fillId="0" borderId="0" xfId="0" applyNumberFormat="1" applyFont="1" applyAlignment="1">
      <alignment/>
    </xf>
    <xf numFmtId="177" fontId="0" fillId="0" borderId="0" xfId="0" applyNumberFormat="1" applyAlignment="1">
      <alignment shrinkToFit="1"/>
    </xf>
    <xf numFmtId="0" fontId="0" fillId="0" borderId="0" xfId="0" applyAlignment="1">
      <alignment shrinkToFit="1"/>
    </xf>
    <xf numFmtId="177" fontId="0" fillId="0" borderId="15" xfId="0" applyNumberFormat="1" applyBorder="1" applyAlignment="1">
      <alignment shrinkToFit="1"/>
    </xf>
    <xf numFmtId="38" fontId="0" fillId="0" borderId="0" xfId="16" applyBorder="1" applyAlignment="1">
      <alignment shrinkToFit="1"/>
    </xf>
    <xf numFmtId="38" fontId="0" fillId="0" borderId="0" xfId="16" applyAlignment="1">
      <alignment shrinkToFit="1"/>
    </xf>
    <xf numFmtId="193" fontId="0" fillId="0" borderId="0" xfId="0" applyNumberFormat="1" applyAlignment="1">
      <alignment shrinkToFit="1"/>
    </xf>
    <xf numFmtId="0" fontId="0" fillId="0" borderId="0" xfId="23">
      <alignment vertical="center"/>
      <protection/>
    </xf>
    <xf numFmtId="0" fontId="0" fillId="3" borderId="0" xfId="23" applyFill="1" applyBorder="1">
      <alignment vertical="center"/>
      <protection/>
    </xf>
    <xf numFmtId="3" fontId="0" fillId="3" borderId="0" xfId="23" applyNumberFormat="1" applyFill="1" applyBorder="1">
      <alignment vertical="center"/>
      <protection/>
    </xf>
    <xf numFmtId="37" fontId="5" fillId="4" borderId="8" xfId="20" applyFont="1" applyFill="1" applyBorder="1" applyAlignment="1" applyProtection="1">
      <alignment vertical="center"/>
      <protection/>
    </xf>
    <xf numFmtId="37" fontId="5" fillId="4" borderId="33" xfId="20" applyFont="1" applyFill="1" applyBorder="1" applyAlignment="1" applyProtection="1">
      <alignment vertical="center"/>
      <protection/>
    </xf>
    <xf numFmtId="181" fontId="5" fillId="4" borderId="58" xfId="20" applyNumberFormat="1" applyFont="1" applyFill="1" applyBorder="1" applyAlignment="1" applyProtection="1">
      <alignment vertical="center"/>
      <protection/>
    </xf>
    <xf numFmtId="37" fontId="5" fillId="4" borderId="79" xfId="20" applyFont="1" applyFill="1" applyBorder="1" applyAlignment="1" applyProtection="1">
      <alignment vertical="center"/>
      <protection/>
    </xf>
    <xf numFmtId="37" fontId="5" fillId="4" borderId="30" xfId="20" applyFont="1" applyFill="1" applyBorder="1" applyAlignment="1" applyProtection="1">
      <alignment vertical="center"/>
      <protection/>
    </xf>
    <xf numFmtId="37" fontId="5" fillId="4" borderId="66" xfId="20" applyFont="1" applyFill="1" applyBorder="1" applyAlignment="1" applyProtection="1">
      <alignment vertical="center"/>
      <protection/>
    </xf>
    <xf numFmtId="181" fontId="5" fillId="4" borderId="41" xfId="20" applyNumberFormat="1" applyFont="1" applyFill="1" applyBorder="1" applyAlignment="1" applyProtection="1">
      <alignment vertical="center"/>
      <protection/>
    </xf>
    <xf numFmtId="189" fontId="5" fillId="4" borderId="8" xfId="20" applyNumberFormat="1" applyFont="1" applyFill="1" applyBorder="1" applyAlignment="1" applyProtection="1">
      <alignment horizontal="right" vertical="center"/>
      <protection/>
    </xf>
    <xf numFmtId="37" fontId="5" fillId="4" borderId="67" xfId="20" applyFont="1" applyFill="1" applyBorder="1" applyAlignment="1" applyProtection="1">
      <alignment vertical="center"/>
      <protection/>
    </xf>
    <xf numFmtId="37" fontId="5" fillId="4" borderId="31" xfId="20" applyFont="1" applyFill="1" applyBorder="1" applyAlignment="1" applyProtection="1">
      <alignment vertical="center"/>
      <protection/>
    </xf>
    <xf numFmtId="37" fontId="5" fillId="4" borderId="60" xfId="20" applyFont="1" applyFill="1" applyBorder="1" applyAlignment="1" applyProtection="1">
      <alignment horizontal="right" vertical="center"/>
      <protection/>
    </xf>
    <xf numFmtId="37" fontId="5" fillId="4" borderId="49" xfId="20" applyFont="1" applyFill="1" applyBorder="1" applyAlignment="1">
      <alignment vertical="center"/>
      <protection/>
    </xf>
    <xf numFmtId="37" fontId="5" fillId="4" borderId="49" xfId="20" applyFont="1" applyFill="1" applyBorder="1" applyAlignment="1" applyProtection="1">
      <alignment vertical="center"/>
      <protection/>
    </xf>
    <xf numFmtId="181" fontId="5" fillId="4" borderId="50" xfId="20" applyNumberFormat="1" applyFont="1" applyFill="1" applyBorder="1" applyAlignment="1" applyProtection="1">
      <alignment vertical="center"/>
      <protection/>
    </xf>
    <xf numFmtId="181" fontId="5" fillId="4" borderId="50" xfId="20" applyNumberFormat="1" applyFont="1" applyFill="1" applyBorder="1" applyAlignment="1" applyProtection="1">
      <alignment horizontal="right" vertical="center"/>
      <protection/>
    </xf>
    <xf numFmtId="37" fontId="5" fillId="4" borderId="86" xfId="20" applyFont="1" applyFill="1" applyBorder="1" applyAlignment="1">
      <alignment vertical="center"/>
      <protection/>
    </xf>
    <xf numFmtId="181" fontId="5" fillId="4" borderId="50" xfId="20" applyNumberFormat="1" applyFont="1" applyFill="1" applyBorder="1" applyAlignment="1">
      <alignment vertical="center"/>
      <protection/>
    </xf>
    <xf numFmtId="189" fontId="5" fillId="4" borderId="49" xfId="20" applyNumberFormat="1" applyFont="1" applyFill="1" applyBorder="1" applyAlignment="1">
      <alignment horizontal="right" vertical="center"/>
      <protection/>
    </xf>
    <xf numFmtId="37" fontId="5" fillId="4" borderId="87" xfId="20" applyFont="1" applyFill="1" applyBorder="1" applyAlignment="1" applyProtection="1">
      <alignment vertical="center"/>
      <protection/>
    </xf>
    <xf numFmtId="37" fontId="5" fillId="4" borderId="86" xfId="20" applyFont="1" applyFill="1" applyBorder="1" applyAlignment="1" applyProtection="1">
      <alignment vertical="center"/>
      <protection/>
    </xf>
    <xf numFmtId="37" fontId="5" fillId="4" borderId="51" xfId="20" applyFont="1" applyFill="1" applyBorder="1" applyAlignment="1" applyProtection="1">
      <alignment vertical="center"/>
      <protection/>
    </xf>
    <xf numFmtId="179" fontId="5" fillId="4" borderId="53" xfId="20" applyNumberFormat="1" applyFont="1" applyFill="1" applyBorder="1" applyAlignment="1" applyProtection="1">
      <alignment horizontal="right" vertical="center"/>
      <protection/>
    </xf>
    <xf numFmtId="181" fontId="5" fillId="4" borderId="65" xfId="20" applyNumberFormat="1" applyFont="1" applyFill="1" applyBorder="1" applyAlignment="1" applyProtection="1">
      <alignment vertical="center"/>
      <protection/>
    </xf>
    <xf numFmtId="181" fontId="5" fillId="4" borderId="22" xfId="20" applyNumberFormat="1" applyFont="1" applyFill="1" applyBorder="1" applyAlignment="1" applyProtection="1">
      <alignment vertical="center"/>
      <protection/>
    </xf>
    <xf numFmtId="37" fontId="5" fillId="4" borderId="70" xfId="20" applyFont="1" applyFill="1" applyBorder="1" applyAlignment="1" applyProtection="1">
      <alignment vertical="center"/>
      <protection/>
    </xf>
    <xf numFmtId="37" fontId="5" fillId="4" borderId="34" xfId="20" applyFont="1" applyFill="1" applyBorder="1" applyAlignment="1" applyProtection="1">
      <alignment horizontal="right" vertical="center"/>
      <protection/>
    </xf>
    <xf numFmtId="37" fontId="11" fillId="4" borderId="92" xfId="20" applyFont="1" applyFill="1" applyBorder="1" applyProtection="1">
      <alignment/>
      <protection/>
    </xf>
    <xf numFmtId="181" fontId="11" fillId="4" borderId="93" xfId="20" applyNumberFormat="1" applyFont="1" applyFill="1" applyBorder="1" applyProtection="1">
      <alignment/>
      <protection/>
    </xf>
    <xf numFmtId="37" fontId="11" fillId="4" borderId="94" xfId="20" applyFont="1" applyFill="1" applyBorder="1" applyProtection="1">
      <alignment/>
      <protection/>
    </xf>
    <xf numFmtId="181" fontId="11" fillId="4" borderId="95" xfId="20" applyNumberFormat="1" applyFont="1" applyFill="1" applyBorder="1" applyProtection="1">
      <alignment/>
      <protection/>
    </xf>
    <xf numFmtId="189" fontId="11" fillId="4" borderId="96" xfId="20" applyNumberFormat="1" applyFont="1" applyFill="1" applyBorder="1" applyProtection="1">
      <alignment/>
      <protection/>
    </xf>
    <xf numFmtId="37" fontId="11" fillId="4" borderId="95" xfId="20" applyFont="1" applyFill="1" applyBorder="1" applyProtection="1">
      <alignment/>
      <protection/>
    </xf>
    <xf numFmtId="37" fontId="11" fillId="4" borderId="97" xfId="20" applyFont="1" applyFill="1" applyBorder="1" applyProtection="1">
      <alignment/>
      <protection/>
    </xf>
    <xf numFmtId="37" fontId="11" fillId="4" borderId="10" xfId="20" applyFont="1" applyFill="1" applyBorder="1" applyProtection="1">
      <alignment/>
      <protection/>
    </xf>
    <xf numFmtId="181" fontId="22" fillId="4" borderId="43" xfId="20" applyNumberFormat="1" applyFont="1" applyFill="1" applyBorder="1" applyProtection="1">
      <alignment/>
      <protection/>
    </xf>
    <xf numFmtId="181" fontId="11" fillId="4" borderId="43" xfId="20" applyNumberFormat="1" applyFont="1" applyFill="1" applyBorder="1" applyProtection="1">
      <alignment/>
      <protection/>
    </xf>
    <xf numFmtId="181" fontId="11" fillId="4" borderId="3" xfId="20" applyNumberFormat="1" applyFont="1" applyFill="1" applyBorder="1" applyProtection="1">
      <alignment/>
      <protection/>
    </xf>
    <xf numFmtId="189" fontId="11" fillId="4" borderId="77" xfId="20" applyNumberFormat="1" applyFont="1" applyFill="1" applyBorder="1" applyProtection="1">
      <alignment/>
      <protection/>
    </xf>
    <xf numFmtId="37" fontId="11" fillId="4" borderId="3" xfId="20" applyFont="1" applyFill="1" applyBorder="1" applyProtection="1">
      <alignment/>
      <protection/>
    </xf>
    <xf numFmtId="37" fontId="11" fillId="4" borderId="9" xfId="20" applyFont="1" applyFill="1" applyBorder="1" applyProtection="1">
      <alignment/>
      <protection/>
    </xf>
    <xf numFmtId="37" fontId="11" fillId="4" borderId="8" xfId="20" applyFont="1" applyFill="1" applyBorder="1" applyProtection="1">
      <alignment/>
      <protection/>
    </xf>
    <xf numFmtId="181" fontId="22" fillId="4" borderId="95" xfId="20" applyNumberFormat="1" applyFont="1" applyFill="1" applyBorder="1" applyProtection="1">
      <alignment/>
      <protection/>
    </xf>
    <xf numFmtId="183" fontId="11" fillId="4" borderId="95" xfId="20" applyNumberFormat="1" applyFont="1" applyFill="1" applyBorder="1" applyProtection="1">
      <alignment/>
      <protection/>
    </xf>
    <xf numFmtId="37" fontId="11" fillId="4" borderId="10" xfId="20" applyFont="1" applyFill="1" applyBorder="1">
      <alignment/>
      <protection/>
    </xf>
    <xf numFmtId="190" fontId="11" fillId="4" borderId="10" xfId="20" applyNumberFormat="1" applyFont="1" applyFill="1" applyBorder="1" applyProtection="1">
      <alignment/>
      <protection/>
    </xf>
    <xf numFmtId="183" fontId="11" fillId="4" borderId="3" xfId="20" applyNumberFormat="1" applyFont="1" applyFill="1" applyBorder="1" applyProtection="1">
      <alignment/>
      <protection/>
    </xf>
    <xf numFmtId="179" fontId="11" fillId="4" borderId="77" xfId="20" applyNumberFormat="1" applyFont="1" applyFill="1" applyBorder="1" applyProtection="1">
      <alignment/>
      <protection/>
    </xf>
    <xf numFmtId="37" fontId="15" fillId="5" borderId="0" xfId="20" applyFont="1" applyFill="1">
      <alignment/>
      <protection/>
    </xf>
    <xf numFmtId="37" fontId="4" fillId="0" borderId="0" xfId="20" applyFont="1" applyFill="1" applyAlignment="1">
      <alignment wrapText="1"/>
      <protection/>
    </xf>
    <xf numFmtId="37" fontId="15" fillId="0" borderId="0" xfId="20" applyFont="1" applyFill="1" applyAlignment="1">
      <alignment horizontal="right" wrapText="1"/>
      <protection/>
    </xf>
    <xf numFmtId="37" fontId="15" fillId="0" borderId="0" xfId="20" applyFont="1" applyFill="1" applyAlignment="1">
      <alignment wrapText="1"/>
      <protection/>
    </xf>
    <xf numFmtId="39" fontId="4" fillId="0" borderId="0" xfId="20" applyNumberFormat="1" applyFont="1" applyFill="1" applyAlignment="1">
      <alignment wrapText="1"/>
      <protection/>
    </xf>
    <xf numFmtId="37" fontId="15" fillId="0" borderId="0" xfId="20" applyFont="1" applyFill="1" applyAlignment="1">
      <alignment vertical="center" wrapText="1"/>
      <protection/>
    </xf>
    <xf numFmtId="38" fontId="0" fillId="0" borderId="0" xfId="16" applyFill="1" applyBorder="1" applyAlignment="1">
      <alignment vertical="center"/>
    </xf>
    <xf numFmtId="38" fontId="0" fillId="0" borderId="0" xfId="16" applyFill="1" applyAlignment="1">
      <alignment/>
    </xf>
    <xf numFmtId="38" fontId="10" fillId="0" borderId="0" xfId="16" applyFont="1" applyFill="1" applyAlignment="1">
      <alignment/>
    </xf>
    <xf numFmtId="38" fontId="9" fillId="0" borderId="0" xfId="16" applyFont="1" applyFill="1" applyAlignment="1">
      <alignment/>
    </xf>
    <xf numFmtId="0" fontId="0" fillId="0" borderId="0" xfId="23" applyFill="1" applyBorder="1">
      <alignment vertical="center"/>
      <protection/>
    </xf>
    <xf numFmtId="0" fontId="0" fillId="0" borderId="0" xfId="23" applyFill="1">
      <alignment vertical="center"/>
      <protection/>
    </xf>
    <xf numFmtId="0" fontId="0" fillId="0" borderId="0" xfId="0" applyFill="1" applyAlignment="1">
      <alignment/>
    </xf>
    <xf numFmtId="193" fontId="0" fillId="0" borderId="15" xfId="0" applyNumberFormat="1" applyFill="1" applyBorder="1" applyAlignment="1">
      <alignment/>
    </xf>
    <xf numFmtId="38" fontId="0" fillId="0" borderId="0" xfId="16" applyFill="1" applyBorder="1" applyAlignment="1">
      <alignment/>
    </xf>
    <xf numFmtId="199" fontId="0" fillId="0" borderId="0" xfId="0" applyNumberFormat="1" applyFill="1" applyAlignment="1">
      <alignment/>
    </xf>
    <xf numFmtId="0" fontId="0" fillId="0" borderId="15" xfId="0" applyFill="1" applyBorder="1" applyAlignment="1">
      <alignment/>
    </xf>
    <xf numFmtId="0" fontId="10" fillId="0" borderId="0" xfId="0" applyFont="1" applyFill="1" applyAlignment="1">
      <alignment/>
    </xf>
    <xf numFmtId="0" fontId="10" fillId="0" borderId="15" xfId="0" applyFont="1" applyFill="1" applyBorder="1" applyAlignment="1">
      <alignment/>
    </xf>
    <xf numFmtId="0" fontId="9" fillId="0" borderId="0" xfId="0" applyFont="1" applyFill="1" applyAlignment="1">
      <alignment/>
    </xf>
    <xf numFmtId="193" fontId="9" fillId="0" borderId="15" xfId="0" applyNumberFormat="1" applyFont="1" applyFill="1" applyBorder="1" applyAlignment="1">
      <alignment/>
    </xf>
    <xf numFmtId="38" fontId="9" fillId="0" borderId="0" xfId="16" applyFont="1" applyFill="1" applyBorder="1" applyAlignment="1">
      <alignment/>
    </xf>
    <xf numFmtId="199" fontId="9" fillId="0" borderId="0" xfId="0" applyNumberFormat="1" applyFont="1" applyFill="1" applyAlignment="1">
      <alignment/>
    </xf>
    <xf numFmtId="0" fontId="0" fillId="0" borderId="15" xfId="23" applyFill="1" applyBorder="1">
      <alignment vertical="center"/>
      <protection/>
    </xf>
    <xf numFmtId="0" fontId="0" fillId="3" borderId="98" xfId="23" applyFill="1" applyBorder="1">
      <alignment vertical="center"/>
      <protection/>
    </xf>
    <xf numFmtId="38" fontId="0" fillId="3" borderId="0" xfId="23" applyNumberFormat="1" applyFill="1" applyBorder="1">
      <alignment vertical="center"/>
      <protection/>
    </xf>
    <xf numFmtId="197" fontId="0" fillId="3" borderId="15" xfId="23" applyNumberFormat="1" applyFill="1" applyBorder="1">
      <alignment vertical="center"/>
      <protection/>
    </xf>
    <xf numFmtId="37" fontId="11" fillId="4" borderId="99" xfId="20" applyFont="1" applyFill="1" applyBorder="1" applyProtection="1">
      <alignment/>
      <protection/>
    </xf>
    <xf numFmtId="37" fontId="11" fillId="4" borderId="100" xfId="20" applyFont="1" applyFill="1" applyBorder="1" applyProtection="1">
      <alignment/>
      <protection/>
    </xf>
    <xf numFmtId="37" fontId="11" fillId="4" borderId="101" xfId="20" applyFont="1" applyFill="1" applyBorder="1" applyProtection="1">
      <alignment/>
      <protection/>
    </xf>
    <xf numFmtId="37" fontId="11" fillId="4" borderId="86" xfId="20" applyFont="1" applyFill="1" applyBorder="1" applyProtection="1">
      <alignment/>
      <protection/>
    </xf>
    <xf numFmtId="37" fontId="11" fillId="4" borderId="102" xfId="20" applyFont="1" applyFill="1" applyBorder="1" applyProtection="1">
      <alignment/>
      <protection/>
    </xf>
    <xf numFmtId="179" fontId="11" fillId="4" borderId="103" xfId="20" applyNumberFormat="1" applyFont="1" applyFill="1" applyBorder="1" applyAlignment="1" applyProtection="1">
      <alignment horizontal="right" vertical="center"/>
      <protection/>
    </xf>
    <xf numFmtId="37" fontId="7" fillId="0" borderId="12" xfId="20" applyFont="1" applyFill="1" applyBorder="1" applyAlignment="1" applyProtection="1">
      <alignment horizontal="center" vertical="center"/>
      <protection/>
    </xf>
    <xf numFmtId="37" fontId="7" fillId="0" borderId="11" xfId="20" applyFont="1" applyFill="1" applyBorder="1" applyAlignment="1" applyProtection="1">
      <alignment horizontal="center" vertical="center"/>
      <protection/>
    </xf>
    <xf numFmtId="37" fontId="7" fillId="0" borderId="104" xfId="20" applyFont="1" applyFill="1" applyBorder="1" applyAlignment="1" applyProtection="1">
      <alignment horizontal="center" vertical="center"/>
      <protection/>
    </xf>
    <xf numFmtId="37" fontId="5" fillId="0" borderId="105" xfId="20" applyFont="1" applyFill="1" applyBorder="1" applyAlignment="1" applyProtection="1">
      <alignment horizontal="center" vertical="center"/>
      <protection/>
    </xf>
    <xf numFmtId="37" fontId="5" fillId="0" borderId="90" xfId="20" applyFont="1" applyFill="1" applyBorder="1" applyAlignment="1" applyProtection="1">
      <alignment horizontal="center" vertical="center"/>
      <protection/>
    </xf>
    <xf numFmtId="37" fontId="5" fillId="0" borderId="89" xfId="20" applyFont="1" applyFill="1" applyBorder="1" applyAlignment="1" applyProtection="1">
      <alignment horizontal="center" vertical="center"/>
      <protection/>
    </xf>
    <xf numFmtId="37" fontId="5" fillId="0" borderId="47" xfId="20" applyFont="1" applyFill="1" applyBorder="1" applyAlignment="1" applyProtection="1">
      <alignment horizontal="center" vertical="center"/>
      <protection/>
    </xf>
    <xf numFmtId="37" fontId="7" fillId="0" borderId="106" xfId="20" applyFont="1" applyFill="1" applyBorder="1" applyAlignment="1" applyProtection="1">
      <alignment horizontal="center" vertical="center"/>
      <protection/>
    </xf>
    <xf numFmtId="37" fontId="7" fillId="0" borderId="20" xfId="20" applyFont="1" applyFill="1" applyBorder="1" applyAlignment="1" applyProtection="1">
      <alignment horizontal="center" vertical="center"/>
      <protection/>
    </xf>
    <xf numFmtId="37" fontId="7" fillId="0" borderId="8" xfId="20" applyFont="1" applyFill="1" applyBorder="1" applyAlignment="1" applyProtection="1">
      <alignment horizontal="center" vertical="center"/>
      <protection/>
    </xf>
    <xf numFmtId="37" fontId="7" fillId="0" borderId="22" xfId="20" applyFont="1" applyFill="1" applyBorder="1" applyAlignment="1" applyProtection="1">
      <alignment horizontal="center" vertical="center"/>
      <protection/>
    </xf>
    <xf numFmtId="37" fontId="7" fillId="0" borderId="23" xfId="20" applyFont="1" applyFill="1" applyBorder="1" applyAlignment="1" applyProtection="1">
      <alignment horizontal="center" vertical="center"/>
      <protection/>
    </xf>
    <xf numFmtId="37" fontId="7" fillId="0" borderId="25" xfId="20" applyFont="1" applyFill="1" applyBorder="1" applyAlignment="1" applyProtection="1">
      <alignment horizontal="center" vertical="center"/>
      <protection/>
    </xf>
    <xf numFmtId="178" fontId="7" fillId="0" borderId="88" xfId="20" applyNumberFormat="1" applyFont="1" applyFill="1" applyBorder="1" applyAlignment="1" applyProtection="1">
      <alignment horizontal="center" vertical="center"/>
      <protection/>
    </xf>
    <xf numFmtId="178" fontId="7" fillId="0" borderId="54" xfId="20" applyNumberFormat="1" applyFont="1" applyFill="1" applyBorder="1" applyAlignment="1" applyProtection="1">
      <alignment horizontal="center" vertical="center"/>
      <protection/>
    </xf>
    <xf numFmtId="178" fontId="7" fillId="0" borderId="107" xfId="20" applyNumberFormat="1" applyFont="1" applyFill="1" applyBorder="1" applyAlignment="1" applyProtection="1">
      <alignment horizontal="center" vertical="center"/>
      <protection/>
    </xf>
    <xf numFmtId="37" fontId="7" fillId="0" borderId="55" xfId="20" applyFont="1" applyFill="1" applyBorder="1" applyAlignment="1" applyProtection="1">
      <alignment horizontal="center" vertical="center"/>
      <protection/>
    </xf>
    <xf numFmtId="37" fontId="7" fillId="0" borderId="56" xfId="20" applyFont="1" applyFill="1" applyBorder="1" applyAlignment="1" applyProtection="1">
      <alignment horizontal="center" vertical="center"/>
      <protection/>
    </xf>
    <xf numFmtId="37" fontId="7" fillId="0" borderId="12" xfId="20" applyFont="1" applyFill="1" applyBorder="1" applyAlignment="1">
      <alignment horizontal="center" vertical="center"/>
      <protection/>
    </xf>
    <xf numFmtId="37" fontId="7" fillId="0" borderId="11" xfId="20" applyFont="1" applyFill="1" applyBorder="1" applyAlignment="1">
      <alignment horizontal="center" vertical="center"/>
      <protection/>
    </xf>
    <xf numFmtId="37" fontId="7" fillId="0" borderId="104" xfId="20" applyFont="1" applyFill="1" applyBorder="1" applyAlignment="1">
      <alignment horizontal="center" vertical="center"/>
      <protection/>
    </xf>
    <xf numFmtId="37" fontId="7" fillId="0" borderId="2" xfId="20" applyFont="1" applyFill="1" applyBorder="1" applyAlignment="1" applyProtection="1">
      <alignment horizontal="center" vertical="center"/>
      <protection/>
    </xf>
    <xf numFmtId="37" fontId="7" fillId="0" borderId="108" xfId="20" applyFont="1" applyFill="1" applyBorder="1" applyAlignment="1" applyProtection="1">
      <alignment horizontal="center" vertical="center"/>
      <protection/>
    </xf>
    <xf numFmtId="37" fontId="7" fillId="0" borderId="13" xfId="20" applyFont="1" applyFill="1" applyBorder="1" applyAlignment="1" applyProtection="1">
      <alignment horizontal="center" vertical="center"/>
      <protection/>
    </xf>
    <xf numFmtId="37" fontId="6" fillId="0" borderId="0" xfId="20" applyFont="1" applyFill="1" applyAlignment="1">
      <alignment horizontal="left" wrapText="1"/>
      <protection/>
    </xf>
    <xf numFmtId="37" fontId="5" fillId="0" borderId="109" xfId="20" applyFont="1" applyFill="1" applyBorder="1" applyAlignment="1" applyProtection="1">
      <alignment horizontal="center" vertical="center"/>
      <protection/>
    </xf>
    <xf numFmtId="37" fontId="5" fillId="0" borderId="110" xfId="20" applyFont="1" applyFill="1" applyBorder="1" applyAlignment="1" applyProtection="1">
      <alignment horizontal="center" vertical="center"/>
      <protection/>
    </xf>
    <xf numFmtId="37" fontId="5" fillId="0" borderId="28" xfId="20" applyFont="1" applyFill="1" applyBorder="1" applyAlignment="1" applyProtection="1">
      <alignment horizontal="center" vertical="center"/>
      <protection/>
    </xf>
    <xf numFmtId="37" fontId="5" fillId="0" borderId="43" xfId="20" applyFont="1" applyFill="1" applyBorder="1" applyAlignment="1" applyProtection="1">
      <alignment horizontal="center" vertical="center"/>
      <protection/>
    </xf>
    <xf numFmtId="37" fontId="5" fillId="0" borderId="17" xfId="20" applyFont="1" applyFill="1" applyBorder="1" applyAlignment="1">
      <alignment horizontal="center" vertical="center" wrapText="1"/>
      <protection/>
    </xf>
    <xf numFmtId="37" fontId="5" fillId="0" borderId="91" xfId="20" applyFont="1" applyFill="1" applyBorder="1" applyAlignment="1">
      <alignment horizontal="center" vertical="center" wrapText="1"/>
      <protection/>
    </xf>
    <xf numFmtId="37" fontId="5" fillId="0" borderId="28" xfId="20" applyFont="1" applyFill="1" applyBorder="1" applyAlignment="1">
      <alignment horizontal="center" vertical="center" wrapText="1"/>
      <protection/>
    </xf>
    <xf numFmtId="37" fontId="5" fillId="0" borderId="82" xfId="20" applyFont="1" applyFill="1" applyBorder="1" applyAlignment="1">
      <alignment horizontal="center" vertical="center" wrapText="1"/>
      <protection/>
    </xf>
    <xf numFmtId="37" fontId="5" fillId="0" borderId="89" xfId="20" applyFont="1" applyFill="1" applyBorder="1" applyAlignment="1">
      <alignment horizontal="center" vertical="center" wrapText="1"/>
      <protection/>
    </xf>
    <xf numFmtId="37" fontId="5" fillId="0" borderId="90" xfId="20" applyFont="1" applyFill="1" applyBorder="1" applyAlignment="1">
      <alignment horizontal="center" vertical="center" wrapText="1"/>
      <protection/>
    </xf>
    <xf numFmtId="37" fontId="5" fillId="0" borderId="4" xfId="20" applyFont="1" applyFill="1" applyBorder="1" applyAlignment="1">
      <alignment horizontal="center" vertical="center" textRotation="255"/>
      <protection/>
    </xf>
    <xf numFmtId="37" fontId="5" fillId="0" borderId="7" xfId="20" applyFont="1" applyFill="1" applyBorder="1" applyAlignment="1">
      <alignment horizontal="center" vertical="center" textRotation="255"/>
      <protection/>
    </xf>
    <xf numFmtId="37" fontId="5" fillId="0" borderId="9" xfId="20" applyFont="1" applyFill="1" applyBorder="1" applyAlignment="1">
      <alignment horizontal="center" vertical="center" textRotation="255"/>
      <protection/>
    </xf>
    <xf numFmtId="37" fontId="5" fillId="0" borderId="4" xfId="20" applyFont="1" applyFill="1" applyBorder="1" applyAlignment="1">
      <alignment vertical="center" textRotation="255"/>
      <protection/>
    </xf>
    <xf numFmtId="0" fontId="0" fillId="0" borderId="7" xfId="0" applyBorder="1" applyAlignment="1">
      <alignment vertical="center" textRotation="255"/>
    </xf>
    <xf numFmtId="0" fontId="0" fillId="0" borderId="9" xfId="0" applyBorder="1" applyAlignment="1">
      <alignment vertical="center" textRotation="255"/>
    </xf>
    <xf numFmtId="0" fontId="5" fillId="0" borderId="4"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37" fontId="7" fillId="0" borderId="111" xfId="20" applyFont="1" applyFill="1" applyBorder="1" applyAlignment="1" applyProtection="1">
      <alignment horizontal="center" vertical="center"/>
      <protection/>
    </xf>
    <xf numFmtId="37" fontId="7" fillId="0" borderId="112" xfId="20" applyFont="1" applyFill="1" applyBorder="1" applyAlignment="1" applyProtection="1">
      <alignment horizontal="center" vertical="center"/>
      <protection/>
    </xf>
    <xf numFmtId="37" fontId="5" fillId="0" borderId="105" xfId="20" applyFont="1" applyFill="1" applyBorder="1" applyAlignment="1" applyProtection="1">
      <alignment horizontal="center" vertical="center" wrapText="1"/>
      <protection/>
    </xf>
    <xf numFmtId="37" fontId="5" fillId="0" borderId="47" xfId="20" applyFont="1" applyFill="1" applyBorder="1" applyAlignment="1" applyProtection="1">
      <alignment horizontal="center" vertical="center" wrapText="1"/>
      <protection/>
    </xf>
    <xf numFmtId="9" fontId="5" fillId="0" borderId="105" xfId="15" applyFont="1" applyFill="1" applyBorder="1" applyAlignment="1" applyProtection="1">
      <alignment horizontal="center" vertical="center"/>
      <protection/>
    </xf>
    <xf numFmtId="9" fontId="5" fillId="0" borderId="47" xfId="15" applyFont="1" applyFill="1" applyBorder="1" applyAlignment="1" applyProtection="1">
      <alignment horizontal="center" vertical="center"/>
      <protection/>
    </xf>
    <xf numFmtId="37" fontId="7" fillId="0" borderId="113" xfId="20" applyFont="1" applyFill="1" applyBorder="1" applyAlignment="1" applyProtection="1">
      <alignment horizontal="center" vertical="center"/>
      <protection/>
    </xf>
    <xf numFmtId="37" fontId="7" fillId="0" borderId="114" xfId="20" applyFont="1" applyFill="1" applyBorder="1" applyAlignment="1" applyProtection="1">
      <alignment horizontal="center" vertical="center"/>
      <protection/>
    </xf>
    <xf numFmtId="37" fontId="7" fillId="0" borderId="115" xfId="20" applyFont="1" applyFill="1" applyBorder="1" applyAlignment="1" applyProtection="1">
      <alignment horizontal="center" vertical="center"/>
      <protection/>
    </xf>
    <xf numFmtId="37" fontId="7" fillId="0" borderId="40" xfId="20" applyFont="1" applyFill="1" applyBorder="1" applyAlignment="1" applyProtection="1">
      <alignment horizontal="center" vertical="center"/>
      <protection/>
    </xf>
    <xf numFmtId="37" fontId="7" fillId="0" borderId="116" xfId="20" applyFont="1" applyFill="1" applyBorder="1" applyAlignment="1" applyProtection="1">
      <alignment horizontal="center" vertical="center"/>
      <protection/>
    </xf>
    <xf numFmtId="37" fontId="5" fillId="0" borderId="41" xfId="20" applyFont="1" applyFill="1" applyBorder="1" applyAlignment="1">
      <alignment horizontal="center" vertical="center" wrapText="1"/>
      <protection/>
    </xf>
    <xf numFmtId="37" fontId="5" fillId="0" borderId="117" xfId="20" applyFont="1" applyFill="1" applyBorder="1" applyAlignment="1" applyProtection="1">
      <alignment horizontal="center" vertical="center"/>
      <protection/>
    </xf>
    <xf numFmtId="0" fontId="20" fillId="0" borderId="0" xfId="0" applyFont="1" applyAlignment="1">
      <alignment horizontal="center" vertical="center"/>
    </xf>
    <xf numFmtId="0" fontId="21" fillId="0" borderId="0" xfId="0" applyFont="1" applyAlignment="1">
      <alignment horizontal="center" vertical="center"/>
    </xf>
    <xf numFmtId="37" fontId="13" fillId="0" borderId="111" xfId="20" applyFont="1" applyFill="1" applyBorder="1" applyAlignment="1" applyProtection="1">
      <alignment horizontal="center"/>
      <protection/>
    </xf>
    <xf numFmtId="37" fontId="13" fillId="0" borderId="11" xfId="20" applyFont="1" applyFill="1" applyBorder="1" applyAlignment="1" applyProtection="1">
      <alignment horizontal="center"/>
      <protection/>
    </xf>
    <xf numFmtId="37" fontId="11" fillId="0" borderId="89" xfId="20" applyFont="1" applyFill="1" applyBorder="1" applyAlignment="1">
      <alignment horizontal="center" wrapText="1"/>
      <protection/>
    </xf>
    <xf numFmtId="37" fontId="11" fillId="0" borderId="90" xfId="20" applyFont="1" applyFill="1" applyBorder="1" applyAlignment="1">
      <alignment horizontal="center" wrapText="1"/>
      <protection/>
    </xf>
    <xf numFmtId="37" fontId="11" fillId="0" borderId="109" xfId="20" applyFont="1" applyFill="1" applyBorder="1" applyAlignment="1" applyProtection="1">
      <alignment horizontal="center"/>
      <protection/>
    </xf>
    <xf numFmtId="37" fontId="11" fillId="0" borderId="110" xfId="20" applyFont="1" applyFill="1" applyBorder="1" applyAlignment="1" applyProtection="1">
      <alignment horizontal="center"/>
      <protection/>
    </xf>
    <xf numFmtId="37" fontId="11" fillId="0" borderId="48" xfId="20" applyFont="1" applyFill="1" applyBorder="1" applyAlignment="1" applyProtection="1">
      <alignment horizontal="center"/>
      <protection/>
    </xf>
    <xf numFmtId="37" fontId="11" fillId="0" borderId="50" xfId="20" applyFont="1" applyFill="1" applyBorder="1" applyAlignment="1" applyProtection="1">
      <alignment horizontal="center"/>
      <protection/>
    </xf>
  </cellXfs>
  <cellStyles count="10">
    <cellStyle name="Normal" xfId="0"/>
    <cellStyle name="Percent" xfId="15"/>
    <cellStyle name="Comma [0]" xfId="16"/>
    <cellStyle name="Comma" xfId="17"/>
    <cellStyle name="Currency [0]" xfId="18"/>
    <cellStyle name="Currency" xfId="19"/>
    <cellStyle name="標準_H12水道統計（市町村総括表）" xfId="20"/>
    <cellStyle name="標準_H23総括表写" xfId="21"/>
    <cellStyle name="標準_市町村別" xfId="22"/>
    <cellStyle name="標準_統計データ（総括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市　計</a:t>
            </a:r>
          </a:p>
        </c:rich>
      </c:tx>
      <c:layout/>
      <c:spPr>
        <a:noFill/>
        <a:ln>
          <a:noFill/>
        </a:ln>
      </c:spPr>
    </c:title>
    <c:view3D>
      <c:rotX val="15"/>
      <c:hPercent val="100"/>
      <c:rotY val="0"/>
      <c:depthPercent val="100"/>
      <c:rAngAx val="1"/>
    </c:view3D>
    <c:plotArea>
      <c:layout/>
      <c:pie3DChart>
        <c:varyColors val="1"/>
        <c:ser>
          <c:idx val="0"/>
          <c:order val="0"/>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808080"/>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0"/>
          </c:dLbls>
          <c:cat>
            <c:strRef>
              <c:f>Sheet2!$G$191:$K$191</c:f>
              <c:strCache>
                <c:ptCount val="5"/>
                <c:pt idx="0">
                  <c:v>上水道</c:v>
                </c:pt>
                <c:pt idx="1">
                  <c:v>簡易水道（公営）</c:v>
                </c:pt>
                <c:pt idx="2">
                  <c:v>簡易水道（その他）</c:v>
                </c:pt>
                <c:pt idx="3">
                  <c:v>専用水道</c:v>
                </c:pt>
                <c:pt idx="4">
                  <c:v>その他</c:v>
                </c:pt>
              </c:strCache>
            </c:strRef>
          </c:cat>
          <c:val>
            <c:numRef>
              <c:f>Sheet2!$G$193:$K$193</c:f>
              <c:numCache>
                <c:ptCount val="5"/>
                <c:pt idx="0">
                  <c:v>3334804</c:v>
                </c:pt>
                <c:pt idx="1">
                  <c:v>38785</c:v>
                </c:pt>
                <c:pt idx="2">
                  <c:v>31185</c:v>
                </c:pt>
                <c:pt idx="3">
                  <c:v>22106</c:v>
                </c:pt>
                <c:pt idx="4">
                  <c:v>33515</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町　計</a:t>
            </a:r>
          </a:p>
        </c:rich>
      </c:tx>
      <c:layout>
        <c:manualLayout>
          <c:xMode val="factor"/>
          <c:yMode val="factor"/>
          <c:x val="0.01925"/>
          <c:y val="0.0085"/>
        </c:manualLayout>
      </c:layout>
      <c:spPr>
        <a:noFill/>
        <a:ln>
          <a:noFill/>
        </a:ln>
      </c:spPr>
    </c:title>
    <c:view3D>
      <c:rotX val="15"/>
      <c:hPercent val="100"/>
      <c:rotY val="0"/>
      <c:depthPercent val="100"/>
      <c:rAngAx val="1"/>
    </c:view3D>
    <c:plotArea>
      <c:layout>
        <c:manualLayout>
          <c:xMode val="edge"/>
          <c:yMode val="edge"/>
          <c:x val="0.098"/>
          <c:y val="0.26275"/>
          <c:w val="0.80375"/>
          <c:h val="0.643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808080"/>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0"/>
          </c:dLbls>
          <c:cat>
            <c:strRef>
              <c:f>Sheet2!$G$191:$K$191</c:f>
              <c:strCache>
                <c:ptCount val="5"/>
                <c:pt idx="0">
                  <c:v>上水道</c:v>
                </c:pt>
                <c:pt idx="1">
                  <c:v>簡易水道（公営）</c:v>
                </c:pt>
                <c:pt idx="2">
                  <c:v>簡易水道（その他）</c:v>
                </c:pt>
                <c:pt idx="3">
                  <c:v>専用水道</c:v>
                </c:pt>
                <c:pt idx="4">
                  <c:v>その他</c:v>
                </c:pt>
              </c:strCache>
            </c:strRef>
          </c:cat>
          <c:val>
            <c:numRef>
              <c:f>Sheet2!$G$194:$K$194</c:f>
              <c:numCache>
                <c:ptCount val="5"/>
                <c:pt idx="0">
                  <c:v>205707</c:v>
                </c:pt>
                <c:pt idx="1">
                  <c:v>17698</c:v>
                </c:pt>
                <c:pt idx="2">
                  <c:v>2892</c:v>
                </c:pt>
                <c:pt idx="3">
                  <c:v>754</c:v>
                </c:pt>
                <c:pt idx="4">
                  <c:v>2655</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全　体</a:t>
            </a:r>
          </a:p>
        </c:rich>
      </c:tx>
      <c:layout/>
      <c:spPr>
        <a:noFill/>
        <a:ln>
          <a:noFill/>
        </a:ln>
      </c:spPr>
    </c:title>
    <c:view3D>
      <c:rotX val="15"/>
      <c:hPercent val="100"/>
      <c:rotY val="0"/>
      <c:depthPercent val="100"/>
      <c:rAngAx val="1"/>
    </c:view3D>
    <c:plotArea>
      <c:layout/>
      <c:pie3D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969696"/>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cat>
            <c:strRef>
              <c:f>Sheet2!$G$191:$K$191</c:f>
              <c:strCache>
                <c:ptCount val="5"/>
                <c:pt idx="0">
                  <c:v>上水道</c:v>
                </c:pt>
                <c:pt idx="1">
                  <c:v>簡易水道（公営）</c:v>
                </c:pt>
                <c:pt idx="2">
                  <c:v>簡易水道（その他）</c:v>
                </c:pt>
                <c:pt idx="3">
                  <c:v>専用水道</c:v>
                </c:pt>
                <c:pt idx="4">
                  <c:v>その他</c:v>
                </c:pt>
              </c:strCache>
            </c:strRef>
          </c:cat>
          <c:val>
            <c:numRef>
              <c:f>Sheet2!$G$192:$K$192</c:f>
              <c:numCache>
                <c:ptCount val="5"/>
                <c:pt idx="0">
                  <c:v>3540511</c:v>
                </c:pt>
                <c:pt idx="1">
                  <c:v>56483</c:v>
                </c:pt>
                <c:pt idx="2">
                  <c:v>34077</c:v>
                </c:pt>
                <c:pt idx="3">
                  <c:v>22860</c:v>
                </c:pt>
                <c:pt idx="4">
                  <c:v>36170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104775</xdr:colOff>
      <xdr:row>0</xdr:row>
      <xdr:rowOff>28575</xdr:rowOff>
    </xdr:from>
    <xdr:to>
      <xdr:col>38</xdr:col>
      <xdr:colOff>342900</xdr:colOff>
      <xdr:row>0</xdr:row>
      <xdr:rowOff>266700</xdr:rowOff>
    </xdr:to>
    <xdr:sp>
      <xdr:nvSpPr>
        <xdr:cNvPr id="1" name="Rectangle 1"/>
        <xdr:cNvSpPr>
          <a:spLocks/>
        </xdr:cNvSpPr>
      </xdr:nvSpPr>
      <xdr:spPr>
        <a:xfrm>
          <a:off x="23764875" y="28575"/>
          <a:ext cx="2981325" cy="2381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飲料水供給施設は20人以上を加える（手入力）。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19050</xdr:rowOff>
    </xdr:from>
    <xdr:to>
      <xdr:col>5</xdr:col>
      <xdr:colOff>609600</xdr:colOff>
      <xdr:row>51</xdr:row>
      <xdr:rowOff>19050</xdr:rowOff>
    </xdr:to>
    <xdr:graphicFrame>
      <xdr:nvGraphicFramePr>
        <xdr:cNvPr id="1" name="Chart 1"/>
        <xdr:cNvGraphicFramePr/>
      </xdr:nvGraphicFramePr>
      <xdr:xfrm>
        <a:off x="19050" y="5429250"/>
        <a:ext cx="4019550" cy="34290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31</xdr:row>
      <xdr:rowOff>19050</xdr:rowOff>
    </xdr:from>
    <xdr:to>
      <xdr:col>11</xdr:col>
      <xdr:colOff>657225</xdr:colOff>
      <xdr:row>51</xdr:row>
      <xdr:rowOff>0</xdr:rowOff>
    </xdr:to>
    <xdr:graphicFrame>
      <xdr:nvGraphicFramePr>
        <xdr:cNvPr id="2" name="Chart 2"/>
        <xdr:cNvGraphicFramePr/>
      </xdr:nvGraphicFramePr>
      <xdr:xfrm>
        <a:off x="4181475" y="5429250"/>
        <a:ext cx="4019550" cy="3409950"/>
      </xdr:xfrm>
      <a:graphic>
        <a:graphicData uri="http://schemas.openxmlformats.org/drawingml/2006/chart">
          <c:chart xmlns:c="http://schemas.openxmlformats.org/drawingml/2006/chart" r:id="rId2"/>
        </a:graphicData>
      </a:graphic>
    </xdr:graphicFrame>
    <xdr:clientData/>
  </xdr:twoCellAnchor>
  <xdr:twoCellAnchor>
    <xdr:from>
      <xdr:col>8</xdr:col>
      <xdr:colOff>228600</xdr:colOff>
      <xdr:row>31</xdr:row>
      <xdr:rowOff>104775</xdr:rowOff>
    </xdr:from>
    <xdr:to>
      <xdr:col>8</xdr:col>
      <xdr:colOff>476250</xdr:colOff>
      <xdr:row>32</xdr:row>
      <xdr:rowOff>161925</xdr:rowOff>
    </xdr:to>
    <xdr:sp>
      <xdr:nvSpPr>
        <xdr:cNvPr id="3" name="Rectangle 3"/>
        <xdr:cNvSpPr>
          <a:spLocks/>
        </xdr:cNvSpPr>
      </xdr:nvSpPr>
      <xdr:spPr>
        <a:xfrm>
          <a:off x="5715000" y="5514975"/>
          <a:ext cx="24765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31</xdr:row>
      <xdr:rowOff>123825</xdr:rowOff>
    </xdr:from>
    <xdr:to>
      <xdr:col>8</xdr:col>
      <xdr:colOff>552450</xdr:colOff>
      <xdr:row>35</xdr:row>
      <xdr:rowOff>47625</xdr:rowOff>
    </xdr:to>
    <xdr:sp>
      <xdr:nvSpPr>
        <xdr:cNvPr id="4" name="Rectangle 4"/>
        <xdr:cNvSpPr>
          <a:spLocks/>
        </xdr:cNvSpPr>
      </xdr:nvSpPr>
      <xdr:spPr>
        <a:xfrm>
          <a:off x="5962650" y="5534025"/>
          <a:ext cx="76200" cy="609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8</xdr:row>
      <xdr:rowOff>0</xdr:rowOff>
    </xdr:from>
    <xdr:to>
      <xdr:col>8</xdr:col>
      <xdr:colOff>657225</xdr:colOff>
      <xdr:row>28</xdr:row>
      <xdr:rowOff>9525</xdr:rowOff>
    </xdr:to>
    <xdr:graphicFrame>
      <xdr:nvGraphicFramePr>
        <xdr:cNvPr id="5" name="Chart 5"/>
        <xdr:cNvGraphicFramePr/>
      </xdr:nvGraphicFramePr>
      <xdr:xfrm>
        <a:off x="2114550" y="1466850"/>
        <a:ext cx="4029075" cy="3438525"/>
      </xdr:xfrm>
      <a:graphic>
        <a:graphicData uri="http://schemas.openxmlformats.org/drawingml/2006/chart">
          <c:chart xmlns:c="http://schemas.openxmlformats.org/drawingml/2006/chart" r:id="rId3"/>
        </a:graphicData>
      </a:graphic>
    </xdr:graphicFrame>
    <xdr:clientData/>
  </xdr:twoCellAnchor>
  <xdr:twoCellAnchor>
    <xdr:from>
      <xdr:col>5</xdr:col>
      <xdr:colOff>257175</xdr:colOff>
      <xdr:row>18</xdr:row>
      <xdr:rowOff>152400</xdr:rowOff>
    </xdr:from>
    <xdr:to>
      <xdr:col>6</xdr:col>
      <xdr:colOff>390525</xdr:colOff>
      <xdr:row>21</xdr:row>
      <xdr:rowOff>38100</xdr:rowOff>
    </xdr:to>
    <xdr:sp>
      <xdr:nvSpPr>
        <xdr:cNvPr id="6" name="TextBox 6"/>
        <xdr:cNvSpPr txBox="1">
          <a:spLocks noChangeArrowheads="1"/>
        </xdr:cNvSpPr>
      </xdr:nvSpPr>
      <xdr:spPr>
        <a:xfrm>
          <a:off x="3686175" y="3333750"/>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95.9%</a:t>
          </a:r>
        </a:p>
      </xdr:txBody>
    </xdr:sp>
    <xdr:clientData/>
  </xdr:twoCellAnchor>
  <xdr:twoCellAnchor>
    <xdr:from>
      <xdr:col>3</xdr:col>
      <xdr:colOff>276225</xdr:colOff>
      <xdr:row>14</xdr:row>
      <xdr:rowOff>38100</xdr:rowOff>
    </xdr:from>
    <xdr:to>
      <xdr:col>4</xdr:col>
      <xdr:colOff>304800</xdr:colOff>
      <xdr:row>17</xdr:row>
      <xdr:rowOff>123825</xdr:rowOff>
    </xdr:to>
    <xdr:sp>
      <xdr:nvSpPr>
        <xdr:cNvPr id="7" name="TextBox 7"/>
        <xdr:cNvSpPr txBox="1">
          <a:spLocks noChangeArrowheads="1"/>
        </xdr:cNvSpPr>
      </xdr:nvSpPr>
      <xdr:spPr>
        <a:xfrm>
          <a:off x="2333625" y="2533650"/>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
1.5%</a:t>
          </a:r>
        </a:p>
      </xdr:txBody>
    </xdr:sp>
    <xdr:clientData/>
  </xdr:twoCellAnchor>
  <xdr:twoCellAnchor>
    <xdr:from>
      <xdr:col>4</xdr:col>
      <xdr:colOff>114300</xdr:colOff>
      <xdr:row>10</xdr:row>
      <xdr:rowOff>57150</xdr:rowOff>
    </xdr:from>
    <xdr:to>
      <xdr:col>5</xdr:col>
      <xdr:colOff>142875</xdr:colOff>
      <xdr:row>13</xdr:row>
      <xdr:rowOff>161925</xdr:rowOff>
    </xdr:to>
    <xdr:sp>
      <xdr:nvSpPr>
        <xdr:cNvPr id="8" name="TextBox 8"/>
        <xdr:cNvSpPr txBox="1">
          <a:spLocks noChangeArrowheads="1"/>
        </xdr:cNvSpPr>
      </xdr:nvSpPr>
      <xdr:spPr>
        <a:xfrm>
          <a:off x="2857500" y="1866900"/>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0.9%</a:t>
          </a:r>
        </a:p>
      </xdr:txBody>
    </xdr:sp>
    <xdr:clientData/>
  </xdr:twoCellAnchor>
  <xdr:twoCellAnchor>
    <xdr:from>
      <xdr:col>6</xdr:col>
      <xdr:colOff>371475</xdr:colOff>
      <xdr:row>13</xdr:row>
      <xdr:rowOff>66675</xdr:rowOff>
    </xdr:from>
    <xdr:to>
      <xdr:col>7</xdr:col>
      <xdr:colOff>190500</xdr:colOff>
      <xdr:row>15</xdr:row>
      <xdr:rowOff>114300</xdr:rowOff>
    </xdr:to>
    <xdr:sp>
      <xdr:nvSpPr>
        <xdr:cNvPr id="9" name="TextBox 9"/>
        <xdr:cNvSpPr txBox="1">
          <a:spLocks noChangeArrowheads="1"/>
        </xdr:cNvSpPr>
      </xdr:nvSpPr>
      <xdr:spPr>
        <a:xfrm>
          <a:off x="4486275" y="2390775"/>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1.0%</a:t>
          </a:r>
        </a:p>
      </xdr:txBody>
    </xdr:sp>
    <xdr:clientData/>
  </xdr:twoCellAnchor>
  <xdr:twoCellAnchor>
    <xdr:from>
      <xdr:col>5</xdr:col>
      <xdr:colOff>190500</xdr:colOff>
      <xdr:row>11</xdr:row>
      <xdr:rowOff>47625</xdr:rowOff>
    </xdr:from>
    <xdr:to>
      <xdr:col>6</xdr:col>
      <xdr:colOff>314325</xdr:colOff>
      <xdr:row>13</xdr:row>
      <xdr:rowOff>85725</xdr:rowOff>
    </xdr:to>
    <xdr:sp>
      <xdr:nvSpPr>
        <xdr:cNvPr id="10" name="TextBox 10"/>
        <xdr:cNvSpPr txBox="1">
          <a:spLocks noChangeArrowheads="1"/>
        </xdr:cNvSpPr>
      </xdr:nvSpPr>
      <xdr:spPr>
        <a:xfrm>
          <a:off x="3619500" y="202882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0.6%</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314325</xdr:colOff>
      <xdr:row>16</xdr:row>
      <xdr:rowOff>0</xdr:rowOff>
    </xdr:from>
    <xdr:to>
      <xdr:col>5</xdr:col>
      <xdr:colOff>314325</xdr:colOff>
      <xdr:row>16</xdr:row>
      <xdr:rowOff>0</xdr:rowOff>
    </xdr:to>
    <xdr:sp>
      <xdr:nvSpPr>
        <xdr:cNvPr id="11" name="Line 11"/>
        <xdr:cNvSpPr>
          <a:spLocks/>
        </xdr:cNvSpPr>
      </xdr:nvSpPr>
      <xdr:spPr>
        <a:xfrm flipV="1">
          <a:off x="3057525" y="28384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14</xdr:row>
      <xdr:rowOff>0</xdr:rowOff>
    </xdr:from>
    <xdr:to>
      <xdr:col>5</xdr:col>
      <xdr:colOff>476250</xdr:colOff>
      <xdr:row>15</xdr:row>
      <xdr:rowOff>133350</xdr:rowOff>
    </xdr:to>
    <xdr:sp>
      <xdr:nvSpPr>
        <xdr:cNvPr id="12" name="Line 12"/>
        <xdr:cNvSpPr>
          <a:spLocks/>
        </xdr:cNvSpPr>
      </xdr:nvSpPr>
      <xdr:spPr>
        <a:xfrm flipH="1" flipV="1">
          <a:off x="3514725" y="2495550"/>
          <a:ext cx="3905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13</xdr:row>
      <xdr:rowOff>85725</xdr:rowOff>
    </xdr:from>
    <xdr:to>
      <xdr:col>5</xdr:col>
      <xdr:colOff>581025</xdr:colOff>
      <xdr:row>15</xdr:row>
      <xdr:rowOff>133350</xdr:rowOff>
    </xdr:to>
    <xdr:sp>
      <xdr:nvSpPr>
        <xdr:cNvPr id="13" name="Line 13"/>
        <xdr:cNvSpPr>
          <a:spLocks/>
        </xdr:cNvSpPr>
      </xdr:nvSpPr>
      <xdr:spPr>
        <a:xfrm flipV="1">
          <a:off x="4000500" y="2409825"/>
          <a:ext cx="9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14</xdr:row>
      <xdr:rowOff>123825</xdr:rowOff>
    </xdr:from>
    <xdr:to>
      <xdr:col>6</xdr:col>
      <xdr:colOff>361950</xdr:colOff>
      <xdr:row>16</xdr:row>
      <xdr:rowOff>19050</xdr:rowOff>
    </xdr:to>
    <xdr:sp>
      <xdr:nvSpPr>
        <xdr:cNvPr id="14" name="Line 14"/>
        <xdr:cNvSpPr>
          <a:spLocks/>
        </xdr:cNvSpPr>
      </xdr:nvSpPr>
      <xdr:spPr>
        <a:xfrm flipV="1">
          <a:off x="4076700" y="2619375"/>
          <a:ext cx="4000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37</xdr:row>
      <xdr:rowOff>66675</xdr:rowOff>
    </xdr:from>
    <xdr:to>
      <xdr:col>1</xdr:col>
      <xdr:colOff>409575</xdr:colOff>
      <xdr:row>40</xdr:row>
      <xdr:rowOff>152400</xdr:rowOff>
    </xdr:to>
    <xdr:sp>
      <xdr:nvSpPr>
        <xdr:cNvPr id="15" name="TextBox 15"/>
        <xdr:cNvSpPr txBox="1">
          <a:spLocks noChangeArrowheads="1"/>
        </xdr:cNvSpPr>
      </xdr:nvSpPr>
      <xdr:spPr>
        <a:xfrm>
          <a:off x="381000" y="6505575"/>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簡易水道（公営）1.1%</a:t>
          </a:r>
        </a:p>
      </xdr:txBody>
    </xdr:sp>
    <xdr:clientData/>
  </xdr:twoCellAnchor>
  <xdr:twoCellAnchor>
    <xdr:from>
      <xdr:col>2</xdr:col>
      <xdr:colOff>295275</xdr:colOff>
      <xdr:row>41</xdr:row>
      <xdr:rowOff>142875</xdr:rowOff>
    </xdr:from>
    <xdr:to>
      <xdr:col>3</xdr:col>
      <xdr:colOff>428625</xdr:colOff>
      <xdr:row>44</xdr:row>
      <xdr:rowOff>28575</xdr:rowOff>
    </xdr:to>
    <xdr:sp>
      <xdr:nvSpPr>
        <xdr:cNvPr id="16" name="TextBox 16"/>
        <xdr:cNvSpPr txBox="1">
          <a:spLocks noChangeArrowheads="1"/>
        </xdr:cNvSpPr>
      </xdr:nvSpPr>
      <xdr:spPr>
        <a:xfrm>
          <a:off x="1666875" y="7267575"/>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96.4%</a:t>
          </a:r>
        </a:p>
      </xdr:txBody>
    </xdr:sp>
    <xdr:clientData/>
  </xdr:twoCellAnchor>
  <xdr:twoCellAnchor>
    <xdr:from>
      <xdr:col>1</xdr:col>
      <xdr:colOff>657225</xdr:colOff>
      <xdr:row>36</xdr:row>
      <xdr:rowOff>85725</xdr:rowOff>
    </xdr:from>
    <xdr:to>
      <xdr:col>2</xdr:col>
      <xdr:colOff>428625</xdr:colOff>
      <xdr:row>38</xdr:row>
      <xdr:rowOff>142875</xdr:rowOff>
    </xdr:to>
    <xdr:sp>
      <xdr:nvSpPr>
        <xdr:cNvPr id="17" name="Line 17"/>
        <xdr:cNvSpPr>
          <a:spLocks/>
        </xdr:cNvSpPr>
      </xdr:nvSpPr>
      <xdr:spPr>
        <a:xfrm flipH="1" flipV="1">
          <a:off x="1343025" y="6353175"/>
          <a:ext cx="457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57150</xdr:rowOff>
    </xdr:from>
    <xdr:to>
      <xdr:col>4</xdr:col>
      <xdr:colOff>171450</xdr:colOff>
      <xdr:row>37</xdr:row>
      <xdr:rowOff>104775</xdr:rowOff>
    </xdr:to>
    <xdr:sp>
      <xdr:nvSpPr>
        <xdr:cNvPr id="18" name="TextBox 18"/>
        <xdr:cNvSpPr txBox="1">
          <a:spLocks noChangeArrowheads="1"/>
        </xdr:cNvSpPr>
      </xdr:nvSpPr>
      <xdr:spPr>
        <a:xfrm>
          <a:off x="2409825" y="6153150"/>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1.0%</a:t>
          </a:r>
        </a:p>
      </xdr:txBody>
    </xdr:sp>
    <xdr:clientData/>
  </xdr:twoCellAnchor>
  <xdr:twoCellAnchor>
    <xdr:from>
      <xdr:col>1</xdr:col>
      <xdr:colOff>419100</xdr:colOff>
      <xdr:row>38</xdr:row>
      <xdr:rowOff>152400</xdr:rowOff>
    </xdr:from>
    <xdr:to>
      <xdr:col>2</xdr:col>
      <xdr:colOff>285750</xdr:colOff>
      <xdr:row>38</xdr:row>
      <xdr:rowOff>152400</xdr:rowOff>
    </xdr:to>
    <xdr:sp>
      <xdr:nvSpPr>
        <xdr:cNvPr id="19" name="Line 19"/>
        <xdr:cNvSpPr>
          <a:spLocks/>
        </xdr:cNvSpPr>
      </xdr:nvSpPr>
      <xdr:spPr>
        <a:xfrm>
          <a:off x="1104900" y="67627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36</xdr:row>
      <xdr:rowOff>57150</xdr:rowOff>
    </xdr:from>
    <xdr:to>
      <xdr:col>2</xdr:col>
      <xdr:colOff>523875</xdr:colOff>
      <xdr:row>38</xdr:row>
      <xdr:rowOff>133350</xdr:rowOff>
    </xdr:to>
    <xdr:sp>
      <xdr:nvSpPr>
        <xdr:cNvPr id="20" name="Line 20"/>
        <xdr:cNvSpPr>
          <a:spLocks/>
        </xdr:cNvSpPr>
      </xdr:nvSpPr>
      <xdr:spPr>
        <a:xfrm flipH="1" flipV="1">
          <a:off x="1895475" y="6324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37</xdr:row>
      <xdr:rowOff>85725</xdr:rowOff>
    </xdr:from>
    <xdr:to>
      <xdr:col>3</xdr:col>
      <xdr:colOff>371475</xdr:colOff>
      <xdr:row>38</xdr:row>
      <xdr:rowOff>142875</xdr:rowOff>
    </xdr:to>
    <xdr:sp>
      <xdr:nvSpPr>
        <xdr:cNvPr id="21" name="Line 21"/>
        <xdr:cNvSpPr>
          <a:spLocks/>
        </xdr:cNvSpPr>
      </xdr:nvSpPr>
      <xdr:spPr>
        <a:xfrm flipV="1">
          <a:off x="1990725" y="6524625"/>
          <a:ext cx="4381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42</xdr:row>
      <xdr:rowOff>114300</xdr:rowOff>
    </xdr:from>
    <xdr:to>
      <xdr:col>9</xdr:col>
      <xdr:colOff>428625</xdr:colOff>
      <xdr:row>45</xdr:row>
      <xdr:rowOff>0</xdr:rowOff>
    </xdr:to>
    <xdr:sp>
      <xdr:nvSpPr>
        <xdr:cNvPr id="22" name="TextBox 22"/>
        <xdr:cNvSpPr txBox="1">
          <a:spLocks noChangeArrowheads="1"/>
        </xdr:cNvSpPr>
      </xdr:nvSpPr>
      <xdr:spPr>
        <a:xfrm>
          <a:off x="5781675" y="7410450"/>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89.5%</a:t>
          </a:r>
        </a:p>
      </xdr:txBody>
    </xdr:sp>
    <xdr:clientData/>
  </xdr:twoCellAnchor>
  <xdr:twoCellAnchor>
    <xdr:from>
      <xdr:col>6</xdr:col>
      <xdr:colOff>266700</xdr:colOff>
      <xdr:row>37</xdr:row>
      <xdr:rowOff>76200</xdr:rowOff>
    </xdr:from>
    <xdr:to>
      <xdr:col>7</xdr:col>
      <xdr:colOff>295275</xdr:colOff>
      <xdr:row>40</xdr:row>
      <xdr:rowOff>161925</xdr:rowOff>
    </xdr:to>
    <xdr:sp>
      <xdr:nvSpPr>
        <xdr:cNvPr id="23" name="TextBox 23"/>
        <xdr:cNvSpPr txBox="1">
          <a:spLocks noChangeArrowheads="1"/>
        </xdr:cNvSpPr>
      </xdr:nvSpPr>
      <xdr:spPr>
        <a:xfrm>
          <a:off x="4381500" y="6515100"/>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
7.7%</a:t>
          </a:r>
        </a:p>
      </xdr:txBody>
    </xdr:sp>
    <xdr:clientData/>
  </xdr:twoCellAnchor>
  <xdr:twoCellAnchor>
    <xdr:from>
      <xdr:col>7</xdr:col>
      <xdr:colOff>171450</xdr:colOff>
      <xdr:row>33</xdr:row>
      <xdr:rowOff>85725</xdr:rowOff>
    </xdr:from>
    <xdr:to>
      <xdr:col>8</xdr:col>
      <xdr:colOff>200025</xdr:colOff>
      <xdr:row>37</xdr:row>
      <xdr:rowOff>19050</xdr:rowOff>
    </xdr:to>
    <xdr:sp>
      <xdr:nvSpPr>
        <xdr:cNvPr id="24" name="TextBox 24"/>
        <xdr:cNvSpPr txBox="1">
          <a:spLocks noChangeArrowheads="1"/>
        </xdr:cNvSpPr>
      </xdr:nvSpPr>
      <xdr:spPr>
        <a:xfrm>
          <a:off x="4972050" y="5838825"/>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1.3%</a:t>
          </a:r>
        </a:p>
      </xdr:txBody>
    </xdr:sp>
    <xdr:clientData/>
  </xdr:twoCellAnchor>
  <xdr:twoCellAnchor>
    <xdr:from>
      <xdr:col>8</xdr:col>
      <xdr:colOff>266700</xdr:colOff>
      <xdr:row>34</xdr:row>
      <xdr:rowOff>123825</xdr:rowOff>
    </xdr:from>
    <xdr:to>
      <xdr:col>9</xdr:col>
      <xdr:colOff>390525</xdr:colOff>
      <xdr:row>36</xdr:row>
      <xdr:rowOff>161925</xdr:rowOff>
    </xdr:to>
    <xdr:sp>
      <xdr:nvSpPr>
        <xdr:cNvPr id="25" name="TextBox 25"/>
        <xdr:cNvSpPr txBox="1">
          <a:spLocks noChangeArrowheads="1"/>
        </xdr:cNvSpPr>
      </xdr:nvSpPr>
      <xdr:spPr>
        <a:xfrm>
          <a:off x="5753100" y="604837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0.3%</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438150</xdr:colOff>
      <xdr:row>36</xdr:row>
      <xdr:rowOff>28575</xdr:rowOff>
    </xdr:from>
    <xdr:to>
      <xdr:col>10</xdr:col>
      <xdr:colOff>257175</xdr:colOff>
      <xdr:row>38</xdr:row>
      <xdr:rowOff>76200</xdr:rowOff>
    </xdr:to>
    <xdr:sp>
      <xdr:nvSpPr>
        <xdr:cNvPr id="26" name="TextBox 26"/>
        <xdr:cNvSpPr txBox="1">
          <a:spLocks noChangeArrowheads="1"/>
        </xdr:cNvSpPr>
      </xdr:nvSpPr>
      <xdr:spPr>
        <a:xfrm>
          <a:off x="6610350" y="6296025"/>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1.2%</a:t>
          </a:r>
        </a:p>
      </xdr:txBody>
    </xdr:sp>
    <xdr:clientData/>
  </xdr:twoCellAnchor>
  <xdr:twoCellAnchor>
    <xdr:from>
      <xdr:col>7</xdr:col>
      <xdr:colOff>304800</xdr:colOff>
      <xdr:row>38</xdr:row>
      <xdr:rowOff>161925</xdr:rowOff>
    </xdr:from>
    <xdr:to>
      <xdr:col>7</xdr:col>
      <xdr:colOff>647700</xdr:colOff>
      <xdr:row>39</xdr:row>
      <xdr:rowOff>133350</xdr:rowOff>
    </xdr:to>
    <xdr:sp>
      <xdr:nvSpPr>
        <xdr:cNvPr id="27" name="Line 27"/>
        <xdr:cNvSpPr>
          <a:spLocks/>
        </xdr:cNvSpPr>
      </xdr:nvSpPr>
      <xdr:spPr>
        <a:xfrm flipH="1" flipV="1">
          <a:off x="5105400" y="6772275"/>
          <a:ext cx="3429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28575</xdr:rowOff>
    </xdr:from>
    <xdr:to>
      <xdr:col>8</xdr:col>
      <xdr:colOff>485775</xdr:colOff>
      <xdr:row>39</xdr:row>
      <xdr:rowOff>66675</xdr:rowOff>
    </xdr:to>
    <xdr:sp>
      <xdr:nvSpPr>
        <xdr:cNvPr id="28" name="Line 28"/>
        <xdr:cNvSpPr>
          <a:spLocks/>
        </xdr:cNvSpPr>
      </xdr:nvSpPr>
      <xdr:spPr>
        <a:xfrm flipH="1" flipV="1">
          <a:off x="5610225" y="6467475"/>
          <a:ext cx="3619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37</xdr:row>
      <xdr:rowOff>0</xdr:rowOff>
    </xdr:from>
    <xdr:to>
      <xdr:col>8</xdr:col>
      <xdr:colOff>552450</xdr:colOff>
      <xdr:row>39</xdr:row>
      <xdr:rowOff>19050</xdr:rowOff>
    </xdr:to>
    <xdr:sp>
      <xdr:nvSpPr>
        <xdr:cNvPr id="29" name="Line 29"/>
        <xdr:cNvSpPr>
          <a:spLocks/>
        </xdr:cNvSpPr>
      </xdr:nvSpPr>
      <xdr:spPr>
        <a:xfrm flipH="1" flipV="1">
          <a:off x="5981700" y="6438900"/>
          <a:ext cx="571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37</xdr:row>
      <xdr:rowOff>114300</xdr:rowOff>
    </xdr:from>
    <xdr:to>
      <xdr:col>9</xdr:col>
      <xdr:colOff>447675</xdr:colOff>
      <xdr:row>39</xdr:row>
      <xdr:rowOff>76200</xdr:rowOff>
    </xdr:to>
    <xdr:sp>
      <xdr:nvSpPr>
        <xdr:cNvPr id="30" name="Line 30"/>
        <xdr:cNvSpPr>
          <a:spLocks/>
        </xdr:cNvSpPr>
      </xdr:nvSpPr>
      <xdr:spPr>
        <a:xfrm flipV="1">
          <a:off x="6105525" y="6553200"/>
          <a:ext cx="5143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33</xdr:row>
      <xdr:rowOff>38100</xdr:rowOff>
    </xdr:from>
    <xdr:to>
      <xdr:col>1</xdr:col>
      <xdr:colOff>647700</xdr:colOff>
      <xdr:row>36</xdr:row>
      <xdr:rowOff>142875</xdr:rowOff>
    </xdr:to>
    <xdr:sp>
      <xdr:nvSpPr>
        <xdr:cNvPr id="31" name="TextBox 31"/>
        <xdr:cNvSpPr txBox="1">
          <a:spLocks noChangeArrowheads="1"/>
        </xdr:cNvSpPr>
      </xdr:nvSpPr>
      <xdr:spPr>
        <a:xfrm>
          <a:off x="619125" y="5791200"/>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0.9%</a:t>
          </a:r>
        </a:p>
      </xdr:txBody>
    </xdr:sp>
    <xdr:clientData/>
  </xdr:twoCellAnchor>
  <xdr:twoCellAnchor>
    <xdr:from>
      <xdr:col>2</xdr:col>
      <xdr:colOff>123825</xdr:colOff>
      <xdr:row>34</xdr:row>
      <xdr:rowOff>28575</xdr:rowOff>
    </xdr:from>
    <xdr:to>
      <xdr:col>3</xdr:col>
      <xdr:colOff>247650</xdr:colOff>
      <xdr:row>36</xdr:row>
      <xdr:rowOff>66675</xdr:rowOff>
    </xdr:to>
    <xdr:sp>
      <xdr:nvSpPr>
        <xdr:cNvPr id="32" name="TextBox 32"/>
        <xdr:cNvSpPr txBox="1">
          <a:spLocks noChangeArrowheads="1"/>
        </xdr:cNvSpPr>
      </xdr:nvSpPr>
      <xdr:spPr>
        <a:xfrm>
          <a:off x="1495425" y="595312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0.6%</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434"/>
  <sheetViews>
    <sheetView view="pageBreakPreview" zoomScaleNormal="75" zoomScaleSheetLayoutView="100" workbookViewId="0" topLeftCell="A1">
      <pane xSplit="4" ySplit="7" topLeftCell="AA38" activePane="bottomRight" state="frozen"/>
      <selection pane="topLeft" activeCell="A1" sqref="A1"/>
      <selection pane="topRight" activeCell="E1" sqref="E1"/>
      <selection pane="bottomLeft" activeCell="A8" sqref="A8"/>
      <selection pane="bottomRight" activeCell="AG4" sqref="AG4"/>
    </sheetView>
  </sheetViews>
  <sheetFormatPr defaultColWidth="9.00390625" defaultRowHeight="13.5"/>
  <cols>
    <col min="4" max="4" width="9.875" style="0" bestFit="1" customWidth="1"/>
    <col min="7" max="7" width="11.25390625" style="0" customWidth="1"/>
    <col min="8" max="8" width="9.875" style="0" bestFit="1" customWidth="1"/>
    <col min="31" max="32" width="9.25390625" style="0" bestFit="1" customWidth="1"/>
    <col min="33" max="33" width="9.00390625" style="52" customWidth="1"/>
    <col min="34" max="34" width="9.00390625" style="49" customWidth="1"/>
  </cols>
  <sheetData>
    <row r="1" spans="1:40" s="1" customFormat="1" ht="52.5">
      <c r="A1" s="4" t="s">
        <v>65</v>
      </c>
      <c r="B1" s="2" t="s">
        <v>66</v>
      </c>
      <c r="C1" s="2" t="s">
        <v>67</v>
      </c>
      <c r="D1" s="3" t="s">
        <v>68</v>
      </c>
      <c r="E1" s="3" t="s">
        <v>69</v>
      </c>
      <c r="F1" s="3" t="s">
        <v>70</v>
      </c>
      <c r="G1" s="2" t="s">
        <v>71</v>
      </c>
      <c r="H1" s="2" t="s">
        <v>72</v>
      </c>
      <c r="I1" s="2" t="s">
        <v>73</v>
      </c>
      <c r="J1" s="2" t="s">
        <v>74</v>
      </c>
      <c r="K1" s="2" t="s">
        <v>75</v>
      </c>
      <c r="L1" s="2" t="s">
        <v>76</v>
      </c>
      <c r="M1" s="2" t="s">
        <v>77</v>
      </c>
      <c r="N1" s="2" t="s">
        <v>78</v>
      </c>
      <c r="O1" s="3" t="s">
        <v>79</v>
      </c>
      <c r="P1" s="3" t="s">
        <v>80</v>
      </c>
      <c r="Q1" s="2" t="s">
        <v>81</v>
      </c>
      <c r="R1" s="2" t="s">
        <v>82</v>
      </c>
      <c r="S1" s="3" t="s">
        <v>83</v>
      </c>
      <c r="T1" s="3" t="s">
        <v>84</v>
      </c>
      <c r="U1" s="2" t="s">
        <v>85</v>
      </c>
      <c r="V1" s="3" t="s">
        <v>86</v>
      </c>
      <c r="W1" s="3" t="s">
        <v>87</v>
      </c>
      <c r="X1" s="3" t="s">
        <v>88</v>
      </c>
      <c r="Y1" s="3" t="s">
        <v>89</v>
      </c>
      <c r="Z1" s="3" t="s">
        <v>90</v>
      </c>
      <c r="AA1" s="3" t="s">
        <v>91</v>
      </c>
      <c r="AB1" s="3" t="s">
        <v>92</v>
      </c>
      <c r="AC1" s="2" t="s">
        <v>93</v>
      </c>
      <c r="AD1" s="2" t="s">
        <v>94</v>
      </c>
      <c r="AE1" s="2" t="s">
        <v>95</v>
      </c>
      <c r="AF1" s="2" t="s">
        <v>96</v>
      </c>
      <c r="AG1" s="50" t="s">
        <v>97</v>
      </c>
      <c r="AH1" s="48" t="s">
        <v>98</v>
      </c>
      <c r="AI1" s="2" t="s">
        <v>99</v>
      </c>
      <c r="AJ1" s="2" t="s">
        <v>100</v>
      </c>
      <c r="AK1" s="3" t="s">
        <v>101</v>
      </c>
      <c r="AL1" s="3" t="s">
        <v>102</v>
      </c>
      <c r="AM1" s="3" t="s">
        <v>103</v>
      </c>
      <c r="AN1" s="2" t="s">
        <v>97</v>
      </c>
    </row>
    <row r="2" spans="1:40" ht="13.5">
      <c r="A2" s="332"/>
      <c r="B2" s="332"/>
      <c r="C2" s="333" t="s">
        <v>0</v>
      </c>
      <c r="D2" s="343">
        <v>0</v>
      </c>
      <c r="E2" s="343">
        <v>0</v>
      </c>
      <c r="F2" s="343">
        <v>0</v>
      </c>
      <c r="G2" s="343">
        <v>0</v>
      </c>
      <c r="H2" s="343">
        <v>0</v>
      </c>
      <c r="I2" s="343">
        <v>0</v>
      </c>
      <c r="J2" s="343">
        <v>0</v>
      </c>
      <c r="K2" s="343">
        <v>0</v>
      </c>
      <c r="L2" s="343">
        <v>0</v>
      </c>
      <c r="M2" s="343">
        <v>0</v>
      </c>
      <c r="N2" s="343">
        <v>0</v>
      </c>
      <c r="O2" s="343">
        <v>0</v>
      </c>
      <c r="P2" s="343">
        <v>0</v>
      </c>
      <c r="Q2" s="343">
        <v>0</v>
      </c>
      <c r="R2" s="343">
        <v>0</v>
      </c>
      <c r="S2" s="343">
        <v>0</v>
      </c>
      <c r="T2" s="343">
        <v>0</v>
      </c>
      <c r="U2" s="343">
        <v>0</v>
      </c>
      <c r="V2" s="343">
        <v>0</v>
      </c>
      <c r="W2" s="343">
        <v>0</v>
      </c>
      <c r="X2" s="343">
        <v>0</v>
      </c>
      <c r="Y2" s="343">
        <v>0</v>
      </c>
      <c r="Z2" s="343">
        <v>0</v>
      </c>
      <c r="AA2" s="343">
        <v>0</v>
      </c>
      <c r="AB2" s="343">
        <v>0</v>
      </c>
      <c r="AC2" s="343">
        <v>0</v>
      </c>
      <c r="AD2" s="343">
        <v>0</v>
      </c>
      <c r="AE2" s="343">
        <v>0</v>
      </c>
      <c r="AF2" s="343">
        <v>0</v>
      </c>
      <c r="AG2" s="416"/>
      <c r="AH2" s="325">
        <v>0</v>
      </c>
      <c r="AI2" s="325">
        <v>0</v>
      </c>
      <c r="AJ2" s="325">
        <v>0</v>
      </c>
      <c r="AK2" s="325">
        <v>0</v>
      </c>
      <c r="AL2" s="325">
        <v>0</v>
      </c>
      <c r="AM2" s="325">
        <v>0</v>
      </c>
      <c r="AN2" s="5"/>
    </row>
    <row r="3" spans="1:40" ht="13.5">
      <c r="A3" s="332"/>
      <c r="B3" s="332"/>
      <c r="C3" s="333" t="s">
        <v>1</v>
      </c>
      <c r="D3" s="344">
        <v>3460395</v>
      </c>
      <c r="E3" s="417">
        <f>SUM(E8,E15:E21,E26,E29:E30,E32:E35,E37,E41:E43,E45:E46,E49,E51)</f>
        <v>37</v>
      </c>
      <c r="F3" s="417">
        <f aca="true" t="shared" si="0" ref="F3:AF3">SUM(F8,F15:F21,F26,F29:F30,F32:F35,F37,F41:F43,F45:F46,F49,F51)</f>
        <v>13</v>
      </c>
      <c r="G3" s="417">
        <f t="shared" si="0"/>
        <v>3503914</v>
      </c>
      <c r="H3" s="417">
        <f t="shared" si="0"/>
        <v>3330554</v>
      </c>
      <c r="I3" s="417">
        <f t="shared" si="0"/>
        <v>2</v>
      </c>
      <c r="J3" s="417">
        <f>SUM(J8,J15:J21,J26,J29:J30,J32:J35,J37,J41:J43,J45:J46,J49,J51)</f>
        <v>0</v>
      </c>
      <c r="K3" s="417">
        <f t="shared" si="0"/>
        <v>23200</v>
      </c>
      <c r="L3" s="417">
        <f t="shared" si="0"/>
        <v>4250</v>
      </c>
      <c r="M3" s="417">
        <f t="shared" si="0"/>
        <v>94</v>
      </c>
      <c r="N3" s="417">
        <f>SUM(N8,N15:N21,N26,N29:N30,N32:N35,N37,N41:N43,N45:N46,N49,N51)</f>
        <v>0</v>
      </c>
      <c r="O3" s="417">
        <f t="shared" si="0"/>
        <v>64786</v>
      </c>
      <c r="P3" s="417">
        <f t="shared" si="0"/>
        <v>38785</v>
      </c>
      <c r="Q3" s="417">
        <f t="shared" si="0"/>
        <v>62</v>
      </c>
      <c r="R3" s="417">
        <f t="shared" si="0"/>
        <v>1</v>
      </c>
      <c r="S3" s="417">
        <f>SUM(S8,S15:S21,S26,S29:S30,S32:S35,S37,S41:S43,S45:S46,S49,S51)</f>
        <v>61593</v>
      </c>
      <c r="T3" s="417">
        <f t="shared" si="0"/>
        <v>31185</v>
      </c>
      <c r="U3" s="417">
        <f t="shared" si="0"/>
        <v>284</v>
      </c>
      <c r="V3" s="417">
        <f t="shared" si="0"/>
        <v>0</v>
      </c>
      <c r="W3" s="417">
        <f t="shared" si="0"/>
        <v>135648</v>
      </c>
      <c r="X3" s="417">
        <f t="shared" si="0"/>
        <v>22106</v>
      </c>
      <c r="Y3" s="417">
        <f t="shared" si="0"/>
        <v>60</v>
      </c>
      <c r="Z3" s="417">
        <f t="shared" si="0"/>
        <v>0</v>
      </c>
      <c r="AA3" s="417">
        <f t="shared" si="0"/>
        <v>58213</v>
      </c>
      <c r="AB3" s="417">
        <f t="shared" si="0"/>
        <v>10345</v>
      </c>
      <c r="AC3" s="417">
        <f t="shared" si="0"/>
        <v>539</v>
      </c>
      <c r="AD3" s="417">
        <f t="shared" si="0"/>
        <v>14</v>
      </c>
      <c r="AE3" s="417">
        <f t="shared" si="0"/>
        <v>3789141</v>
      </c>
      <c r="AF3" s="417">
        <f t="shared" si="0"/>
        <v>3426880</v>
      </c>
      <c r="AG3" s="418">
        <f>+AF3/D3*100</f>
        <v>99.03146895079897</v>
      </c>
      <c r="AH3" s="324">
        <f>SUMIF(B8:B51,2,AH8:AH51)</f>
        <v>179</v>
      </c>
      <c r="AI3" s="324">
        <f>SUMIF(B8:B51,2,AI8:AI51)</f>
        <v>11595</v>
      </c>
      <c r="AJ3" s="324">
        <f>SUMIF(B8:B51,2,AJ8:AJ51)</f>
        <v>4352</v>
      </c>
      <c r="AK3" s="324">
        <f>SUMIF(B8:B51,2,AK8:AK51)</f>
        <v>187</v>
      </c>
      <c r="AL3" s="324">
        <f>SUMIF(B8:B51,2,AL8:AL51)</f>
        <v>11024</v>
      </c>
      <c r="AM3" s="324">
        <f>SUMIF(B8:B51,2,AM8:AM51)</f>
        <v>6942</v>
      </c>
      <c r="AN3" s="36">
        <f>(AF3+AM3+AJ3)/D3*100</f>
        <v>99.35784787574829</v>
      </c>
    </row>
    <row r="4" spans="1:40" ht="13.5">
      <c r="A4" s="332"/>
      <c r="B4" s="332"/>
      <c r="C4" s="333" t="s">
        <v>2</v>
      </c>
      <c r="D4" s="344">
        <v>229706</v>
      </c>
      <c r="E4" s="417">
        <f>SUM(E9:E13,E22,E24:E25,E27,E39:E40,E47)</f>
        <v>12</v>
      </c>
      <c r="F4" s="417">
        <f aca="true" t="shared" si="1" ref="F4:AF4">SUM(F9:F13,F22,F24:F25,F27,F39:F40,F47)</f>
        <v>2</v>
      </c>
      <c r="G4" s="417">
        <f t="shared" si="1"/>
        <v>237476</v>
      </c>
      <c r="H4" s="417">
        <f t="shared" si="1"/>
        <v>205707</v>
      </c>
      <c r="I4" s="417">
        <f t="shared" si="1"/>
        <v>0</v>
      </c>
      <c r="J4" s="417">
        <f t="shared" si="1"/>
        <v>0</v>
      </c>
      <c r="K4" s="417">
        <f t="shared" si="1"/>
        <v>0</v>
      </c>
      <c r="L4" s="417">
        <f t="shared" si="1"/>
        <v>0</v>
      </c>
      <c r="M4" s="417">
        <f t="shared" si="1"/>
        <v>42</v>
      </c>
      <c r="N4" s="417">
        <f t="shared" si="1"/>
        <v>0</v>
      </c>
      <c r="O4" s="417">
        <f t="shared" si="1"/>
        <v>33643</v>
      </c>
      <c r="P4" s="417">
        <f t="shared" si="1"/>
        <v>17698</v>
      </c>
      <c r="Q4" s="417">
        <f t="shared" si="1"/>
        <v>13</v>
      </c>
      <c r="R4" s="417">
        <f t="shared" si="1"/>
        <v>0</v>
      </c>
      <c r="S4" s="417">
        <f t="shared" si="1"/>
        <v>5398</v>
      </c>
      <c r="T4" s="417">
        <f t="shared" si="1"/>
        <v>2892</v>
      </c>
      <c r="U4" s="417">
        <f t="shared" si="1"/>
        <v>36</v>
      </c>
      <c r="V4" s="417">
        <f t="shared" si="1"/>
        <v>0</v>
      </c>
      <c r="W4" s="417">
        <f t="shared" si="1"/>
        <v>50557</v>
      </c>
      <c r="X4" s="417">
        <f t="shared" si="1"/>
        <v>754</v>
      </c>
      <c r="Y4" s="417">
        <f t="shared" si="1"/>
        <v>7</v>
      </c>
      <c r="Z4" s="417">
        <f t="shared" si="1"/>
        <v>0</v>
      </c>
      <c r="AA4" s="417">
        <f t="shared" si="1"/>
        <v>3276</v>
      </c>
      <c r="AB4" s="417">
        <f t="shared" si="1"/>
        <v>304</v>
      </c>
      <c r="AC4" s="417">
        <f t="shared" si="1"/>
        <v>110</v>
      </c>
      <c r="AD4" s="417">
        <f t="shared" si="1"/>
        <v>2</v>
      </c>
      <c r="AE4" s="417">
        <f t="shared" si="1"/>
        <v>327074</v>
      </c>
      <c r="AF4" s="417">
        <f t="shared" si="1"/>
        <v>227051</v>
      </c>
      <c r="AG4" s="418">
        <f>+AF4/D4*100</f>
        <v>98.8441747276954</v>
      </c>
      <c r="AH4" s="324">
        <f>SUMIF(B8:B51,3,AH8:AH51)</f>
        <v>30</v>
      </c>
      <c r="AI4" s="324">
        <f>SUMIF(B8:B51,3,AI8:AI51)</f>
        <v>1787</v>
      </c>
      <c r="AJ4" s="324">
        <f>SUMIF(B8:B51,3,AJ8:AJ51)</f>
        <v>761</v>
      </c>
      <c r="AK4" s="324">
        <f>SUMIF(B8:B51,3,AK8:AK51)</f>
        <v>50</v>
      </c>
      <c r="AL4" s="324">
        <f>SUMIF(B8:B51,3,AL8:AL51)</f>
        <v>1836</v>
      </c>
      <c r="AM4" s="324">
        <f>SUMIF(B8:B51,3,AM8:AM51)</f>
        <v>892</v>
      </c>
      <c r="AN4" s="335">
        <f>(AF4+AM4+AJ4)/D4*100</f>
        <v>99.56379023621498</v>
      </c>
    </row>
    <row r="5" spans="1:40" ht="13.5">
      <c r="A5" s="332"/>
      <c r="B5" s="332"/>
      <c r="C5" s="333" t="s">
        <v>3</v>
      </c>
      <c r="D5" s="343">
        <v>0</v>
      </c>
      <c r="E5" s="343">
        <v>0</v>
      </c>
      <c r="F5" s="343">
        <v>0</v>
      </c>
      <c r="G5" s="343">
        <v>0</v>
      </c>
      <c r="H5" s="343">
        <v>0</v>
      </c>
      <c r="I5" s="343">
        <v>0</v>
      </c>
      <c r="J5" s="343">
        <v>0</v>
      </c>
      <c r="K5" s="343">
        <v>0</v>
      </c>
      <c r="L5" s="343">
        <v>0</v>
      </c>
      <c r="M5" s="343">
        <v>0</v>
      </c>
      <c r="N5" s="343">
        <v>0</v>
      </c>
      <c r="O5" s="343">
        <v>0</v>
      </c>
      <c r="P5" s="343">
        <v>0</v>
      </c>
      <c r="Q5" s="343">
        <v>0</v>
      </c>
      <c r="R5" s="343">
        <v>0</v>
      </c>
      <c r="S5" s="343">
        <v>0</v>
      </c>
      <c r="T5" s="343">
        <v>0</v>
      </c>
      <c r="U5" s="343">
        <v>0</v>
      </c>
      <c r="V5" s="343">
        <v>0</v>
      </c>
      <c r="W5" s="343">
        <v>0</v>
      </c>
      <c r="X5" s="343">
        <v>0</v>
      </c>
      <c r="Y5" s="343">
        <v>0</v>
      </c>
      <c r="Z5" s="343">
        <v>0</v>
      </c>
      <c r="AA5" s="343">
        <v>0</v>
      </c>
      <c r="AB5" s="343">
        <v>0</v>
      </c>
      <c r="AC5" s="343">
        <v>0</v>
      </c>
      <c r="AD5" s="343">
        <v>0</v>
      </c>
      <c r="AE5" s="343">
        <v>0</v>
      </c>
      <c r="AF5" s="343">
        <v>0</v>
      </c>
      <c r="AG5" s="418"/>
      <c r="AH5" s="325">
        <v>0</v>
      </c>
      <c r="AI5" s="325">
        <v>0</v>
      </c>
      <c r="AJ5" s="325">
        <v>0</v>
      </c>
      <c r="AK5" s="325">
        <v>0</v>
      </c>
      <c r="AL5" s="325">
        <v>0</v>
      </c>
      <c r="AM5" s="325">
        <v>0</v>
      </c>
      <c r="AN5" s="36"/>
    </row>
    <row r="6" spans="1:40" ht="13.5">
      <c r="A6" s="332"/>
      <c r="B6" s="332"/>
      <c r="C6" s="333" t="s">
        <v>4</v>
      </c>
      <c r="D6" s="344">
        <f>SUM(D2:D5)</f>
        <v>3690101</v>
      </c>
      <c r="E6" s="344">
        <f aca="true" t="shared" si="2" ref="E6:AF6">SUM(E2:E5)</f>
        <v>49</v>
      </c>
      <c r="F6" s="344">
        <f t="shared" si="2"/>
        <v>15</v>
      </c>
      <c r="G6" s="344">
        <f t="shared" si="2"/>
        <v>3741390</v>
      </c>
      <c r="H6" s="344">
        <f t="shared" si="2"/>
        <v>3536261</v>
      </c>
      <c r="I6" s="344">
        <f t="shared" si="2"/>
        <v>2</v>
      </c>
      <c r="J6" s="344">
        <f t="shared" si="2"/>
        <v>0</v>
      </c>
      <c r="K6" s="344">
        <f t="shared" si="2"/>
        <v>23200</v>
      </c>
      <c r="L6" s="344">
        <f t="shared" si="2"/>
        <v>4250</v>
      </c>
      <c r="M6" s="344">
        <f t="shared" si="2"/>
        <v>136</v>
      </c>
      <c r="N6" s="344">
        <f t="shared" si="2"/>
        <v>0</v>
      </c>
      <c r="O6" s="344">
        <f t="shared" si="2"/>
        <v>98429</v>
      </c>
      <c r="P6" s="344">
        <f t="shared" si="2"/>
        <v>56483</v>
      </c>
      <c r="Q6" s="344">
        <f t="shared" si="2"/>
        <v>75</v>
      </c>
      <c r="R6" s="344">
        <f t="shared" si="2"/>
        <v>1</v>
      </c>
      <c r="S6" s="344">
        <f t="shared" si="2"/>
        <v>66991</v>
      </c>
      <c r="T6" s="344">
        <f t="shared" si="2"/>
        <v>34077</v>
      </c>
      <c r="U6" s="344">
        <f t="shared" si="2"/>
        <v>320</v>
      </c>
      <c r="V6" s="344">
        <f t="shared" si="2"/>
        <v>0</v>
      </c>
      <c r="W6" s="344">
        <f t="shared" si="2"/>
        <v>186205</v>
      </c>
      <c r="X6" s="344">
        <f t="shared" si="2"/>
        <v>22860</v>
      </c>
      <c r="Y6" s="344">
        <f t="shared" si="2"/>
        <v>67</v>
      </c>
      <c r="Z6" s="344">
        <f t="shared" si="2"/>
        <v>0</v>
      </c>
      <c r="AA6" s="344">
        <f t="shared" si="2"/>
        <v>61489</v>
      </c>
      <c r="AB6" s="344">
        <f t="shared" si="2"/>
        <v>10649</v>
      </c>
      <c r="AC6" s="344">
        <f t="shared" si="2"/>
        <v>649</v>
      </c>
      <c r="AD6" s="344">
        <f t="shared" si="2"/>
        <v>16</v>
      </c>
      <c r="AE6" s="344">
        <f t="shared" si="2"/>
        <v>4116215</v>
      </c>
      <c r="AF6" s="344">
        <f t="shared" si="2"/>
        <v>3653931</v>
      </c>
      <c r="AG6" s="418">
        <f>+AF6/D6*100</f>
        <v>99.01981002688002</v>
      </c>
      <c r="AH6" s="324">
        <f aca="true" t="shared" si="3" ref="AH6:AM6">SUM(AH3:AH4)</f>
        <v>209</v>
      </c>
      <c r="AI6" s="324">
        <f t="shared" si="3"/>
        <v>13382</v>
      </c>
      <c r="AJ6" s="324">
        <f t="shared" si="3"/>
        <v>5113</v>
      </c>
      <c r="AK6" s="324">
        <f t="shared" si="3"/>
        <v>237</v>
      </c>
      <c r="AL6" s="324">
        <f t="shared" si="3"/>
        <v>12860</v>
      </c>
      <c r="AM6" s="324">
        <f t="shared" si="3"/>
        <v>7834</v>
      </c>
      <c r="AN6" s="47">
        <f>(AF6+AM6+AJ6)/D6*100</f>
        <v>99.37066763213255</v>
      </c>
    </row>
    <row r="7" spans="1:40" ht="13.5">
      <c r="A7" s="332"/>
      <c r="B7" s="332"/>
      <c r="C7" s="333" t="s">
        <v>5</v>
      </c>
      <c r="D7" s="344">
        <f>SUM(D6)</f>
        <v>3690101</v>
      </c>
      <c r="E7" s="344">
        <f aca="true" t="shared" si="4" ref="E7:AF7">SUM(E6)</f>
        <v>49</v>
      </c>
      <c r="F7" s="344">
        <f t="shared" si="4"/>
        <v>15</v>
      </c>
      <c r="G7" s="344">
        <f t="shared" si="4"/>
        <v>3741390</v>
      </c>
      <c r="H7" s="344">
        <f t="shared" si="4"/>
        <v>3536261</v>
      </c>
      <c r="I7" s="344">
        <f t="shared" si="4"/>
        <v>2</v>
      </c>
      <c r="J7" s="344">
        <f t="shared" si="4"/>
        <v>0</v>
      </c>
      <c r="K7" s="344">
        <f t="shared" si="4"/>
        <v>23200</v>
      </c>
      <c r="L7" s="344">
        <f t="shared" si="4"/>
        <v>4250</v>
      </c>
      <c r="M7" s="344">
        <f t="shared" si="4"/>
        <v>136</v>
      </c>
      <c r="N7" s="344">
        <f t="shared" si="4"/>
        <v>0</v>
      </c>
      <c r="O7" s="344">
        <f t="shared" si="4"/>
        <v>98429</v>
      </c>
      <c r="P7" s="344">
        <f t="shared" si="4"/>
        <v>56483</v>
      </c>
      <c r="Q7" s="344">
        <f t="shared" si="4"/>
        <v>75</v>
      </c>
      <c r="R7" s="344">
        <f t="shared" si="4"/>
        <v>1</v>
      </c>
      <c r="S7" s="344">
        <f t="shared" si="4"/>
        <v>66991</v>
      </c>
      <c r="T7" s="344">
        <f t="shared" si="4"/>
        <v>34077</v>
      </c>
      <c r="U7" s="344">
        <f t="shared" si="4"/>
        <v>320</v>
      </c>
      <c r="V7" s="344">
        <f t="shared" si="4"/>
        <v>0</v>
      </c>
      <c r="W7" s="344">
        <f t="shared" si="4"/>
        <v>186205</v>
      </c>
      <c r="X7" s="344">
        <f t="shared" si="4"/>
        <v>22860</v>
      </c>
      <c r="Y7" s="344">
        <f t="shared" si="4"/>
        <v>67</v>
      </c>
      <c r="Z7" s="344">
        <f t="shared" si="4"/>
        <v>0</v>
      </c>
      <c r="AA7" s="344">
        <f t="shared" si="4"/>
        <v>61489</v>
      </c>
      <c r="AB7" s="344">
        <f t="shared" si="4"/>
        <v>10649</v>
      </c>
      <c r="AC7" s="344">
        <f t="shared" si="4"/>
        <v>649</v>
      </c>
      <c r="AD7" s="344">
        <f t="shared" si="4"/>
        <v>16</v>
      </c>
      <c r="AE7" s="344">
        <f t="shared" si="4"/>
        <v>4116215</v>
      </c>
      <c r="AF7" s="344">
        <f t="shared" si="4"/>
        <v>3653931</v>
      </c>
      <c r="AG7" s="418">
        <f>+AF7/D7*100</f>
        <v>99.01981002688002</v>
      </c>
      <c r="AH7" s="325">
        <f aca="true" t="shared" si="5" ref="AH7:AM7">SUM(AH2:AH5)</f>
        <v>209</v>
      </c>
      <c r="AI7" s="325">
        <f t="shared" si="5"/>
        <v>13382</v>
      </c>
      <c r="AJ7" s="325">
        <f t="shared" si="5"/>
        <v>5113</v>
      </c>
      <c r="AK7" s="325">
        <f t="shared" si="5"/>
        <v>237</v>
      </c>
      <c r="AL7" s="325">
        <f t="shared" si="5"/>
        <v>12860</v>
      </c>
      <c r="AM7" s="325">
        <f t="shared" si="5"/>
        <v>7834</v>
      </c>
      <c r="AN7" s="53">
        <f>(AF7+AM7+AJ7)/D7*100</f>
        <v>99.37066763213255</v>
      </c>
    </row>
    <row r="8" spans="1:40" s="342" customFormat="1" ht="13.5">
      <c r="A8" s="402">
        <v>219</v>
      </c>
      <c r="B8" s="402">
        <v>2</v>
      </c>
      <c r="C8" s="402" t="s">
        <v>23</v>
      </c>
      <c r="D8" s="398">
        <v>22618</v>
      </c>
      <c r="E8" s="398">
        <v>1</v>
      </c>
      <c r="F8" s="398"/>
      <c r="G8" s="398">
        <v>29400</v>
      </c>
      <c r="H8" s="398">
        <v>22319</v>
      </c>
      <c r="I8" s="398"/>
      <c r="J8" s="398"/>
      <c r="K8" s="398"/>
      <c r="L8" s="398"/>
      <c r="M8" s="398"/>
      <c r="N8" s="398"/>
      <c r="O8" s="398"/>
      <c r="P8" s="398"/>
      <c r="Q8" s="398"/>
      <c r="R8" s="398"/>
      <c r="S8" s="398"/>
      <c r="T8" s="398"/>
      <c r="U8" s="398">
        <v>1</v>
      </c>
      <c r="V8" s="398"/>
      <c r="W8" s="398">
        <v>0</v>
      </c>
      <c r="X8" s="398">
        <v>0</v>
      </c>
      <c r="Y8" s="398">
        <v>2</v>
      </c>
      <c r="Z8" s="398"/>
      <c r="AA8" s="398">
        <v>0</v>
      </c>
      <c r="AB8" s="398">
        <v>0</v>
      </c>
      <c r="AC8" s="398">
        <v>4</v>
      </c>
      <c r="AD8" s="398"/>
      <c r="AE8" s="398">
        <v>29400</v>
      </c>
      <c r="AF8" s="398">
        <v>22319</v>
      </c>
      <c r="AG8" s="415">
        <v>98.7</v>
      </c>
      <c r="AH8" s="402"/>
      <c r="AI8" s="402"/>
      <c r="AJ8" s="402"/>
      <c r="AK8" s="402">
        <v>11</v>
      </c>
      <c r="AL8" s="402">
        <v>624</v>
      </c>
      <c r="AM8" s="402">
        <v>299</v>
      </c>
      <c r="AN8" s="403"/>
    </row>
    <row r="9" spans="1:39" s="403" customFormat="1" ht="13.5">
      <c r="A9" s="402">
        <v>301</v>
      </c>
      <c r="B9" s="402">
        <v>3</v>
      </c>
      <c r="C9" s="402" t="s">
        <v>26</v>
      </c>
      <c r="D9" s="398">
        <v>12926</v>
      </c>
      <c r="E9" s="398">
        <v>1</v>
      </c>
      <c r="F9" s="398"/>
      <c r="G9" s="398">
        <v>18000</v>
      </c>
      <c r="H9" s="398">
        <v>11601</v>
      </c>
      <c r="I9" s="398"/>
      <c r="J9" s="398"/>
      <c r="K9" s="398"/>
      <c r="L9" s="398"/>
      <c r="M9" s="398">
        <v>1</v>
      </c>
      <c r="N9" s="398"/>
      <c r="O9" s="398">
        <v>1500</v>
      </c>
      <c r="P9" s="398">
        <v>748</v>
      </c>
      <c r="Q9" s="398">
        <v>7</v>
      </c>
      <c r="R9" s="398"/>
      <c r="S9" s="398">
        <v>2384</v>
      </c>
      <c r="T9" s="398">
        <v>513</v>
      </c>
      <c r="U9" s="398">
        <v>5</v>
      </c>
      <c r="V9" s="398"/>
      <c r="W9" s="398">
        <v>1301</v>
      </c>
      <c r="X9" s="398">
        <v>63</v>
      </c>
      <c r="Y9" s="398">
        <v>3</v>
      </c>
      <c r="Z9" s="398"/>
      <c r="AA9" s="398">
        <v>1404</v>
      </c>
      <c r="AB9" s="398">
        <v>24</v>
      </c>
      <c r="AC9" s="398">
        <v>17</v>
      </c>
      <c r="AD9" s="398"/>
      <c r="AE9" s="398">
        <v>23185</v>
      </c>
      <c r="AF9" s="398">
        <v>12925</v>
      </c>
      <c r="AG9" s="415">
        <v>99.9</v>
      </c>
      <c r="AH9" s="402"/>
      <c r="AI9" s="402"/>
      <c r="AJ9" s="402"/>
      <c r="AK9" s="402"/>
      <c r="AL9" s="402"/>
      <c r="AM9" s="402"/>
    </row>
    <row r="10" spans="1:39" s="403" customFormat="1" ht="13.5">
      <c r="A10" s="402">
        <v>302</v>
      </c>
      <c r="B10" s="402">
        <v>3</v>
      </c>
      <c r="C10" s="402" t="s">
        <v>27</v>
      </c>
      <c r="D10" s="398">
        <v>7257</v>
      </c>
      <c r="E10" s="398">
        <v>1</v>
      </c>
      <c r="F10" s="398"/>
      <c r="G10" s="398">
        <v>7760</v>
      </c>
      <c r="H10" s="398">
        <v>6820</v>
      </c>
      <c r="I10" s="398"/>
      <c r="J10" s="398"/>
      <c r="K10" s="398"/>
      <c r="L10" s="398"/>
      <c r="M10" s="398"/>
      <c r="N10" s="398"/>
      <c r="O10" s="398"/>
      <c r="P10" s="398"/>
      <c r="Q10" s="398">
        <v>2</v>
      </c>
      <c r="R10" s="398"/>
      <c r="S10" s="398">
        <v>495</v>
      </c>
      <c r="T10" s="398">
        <v>398</v>
      </c>
      <c r="U10" s="398">
        <v>1</v>
      </c>
      <c r="V10" s="398"/>
      <c r="W10" s="398">
        <v>260</v>
      </c>
      <c r="X10" s="398">
        <v>19</v>
      </c>
      <c r="Y10" s="398"/>
      <c r="Z10" s="398"/>
      <c r="AA10" s="398"/>
      <c r="AB10" s="398"/>
      <c r="AC10" s="398">
        <v>4</v>
      </c>
      <c r="AD10" s="398"/>
      <c r="AE10" s="398">
        <v>8515</v>
      </c>
      <c r="AF10" s="398">
        <v>7237</v>
      </c>
      <c r="AG10" s="415">
        <v>99.7</v>
      </c>
      <c r="AH10" s="402"/>
      <c r="AI10" s="402"/>
      <c r="AJ10" s="402"/>
      <c r="AK10" s="402"/>
      <c r="AL10" s="402"/>
      <c r="AM10" s="402"/>
    </row>
    <row r="11" spans="1:39" s="403" customFormat="1" ht="13.5">
      <c r="A11" s="402">
        <v>304</v>
      </c>
      <c r="B11" s="402">
        <v>3</v>
      </c>
      <c r="C11" s="402" t="s">
        <v>28</v>
      </c>
      <c r="D11" s="398">
        <v>8450</v>
      </c>
      <c r="E11" s="398">
        <v>1</v>
      </c>
      <c r="F11" s="398"/>
      <c r="G11" s="398">
        <v>6000</v>
      </c>
      <c r="H11" s="398">
        <v>4404</v>
      </c>
      <c r="I11" s="398"/>
      <c r="J11" s="398"/>
      <c r="K11" s="398"/>
      <c r="L11" s="398"/>
      <c r="M11" s="398">
        <v>16</v>
      </c>
      <c r="N11" s="398"/>
      <c r="O11" s="398">
        <v>7982</v>
      </c>
      <c r="P11" s="398">
        <v>3849</v>
      </c>
      <c r="Q11" s="398"/>
      <c r="R11" s="398"/>
      <c r="S11" s="398"/>
      <c r="T11" s="398"/>
      <c r="U11" s="398">
        <v>2</v>
      </c>
      <c r="V11" s="398"/>
      <c r="W11" s="398">
        <v>100</v>
      </c>
      <c r="X11" s="398">
        <v>84</v>
      </c>
      <c r="Y11" s="398"/>
      <c r="Z11" s="398"/>
      <c r="AA11" s="398"/>
      <c r="AB11" s="398"/>
      <c r="AC11" s="398">
        <v>19</v>
      </c>
      <c r="AD11" s="398"/>
      <c r="AE11" s="398">
        <v>14082</v>
      </c>
      <c r="AF11" s="398">
        <v>8337</v>
      </c>
      <c r="AG11" s="415">
        <v>98.7</v>
      </c>
      <c r="AH11" s="402"/>
      <c r="AI11" s="402"/>
      <c r="AJ11" s="402"/>
      <c r="AK11" s="402">
        <v>1</v>
      </c>
      <c r="AL11" s="402">
        <v>100</v>
      </c>
      <c r="AM11" s="402">
        <v>32</v>
      </c>
    </row>
    <row r="12" spans="1:39" s="403" customFormat="1" ht="13.5">
      <c r="A12" s="402">
        <v>305</v>
      </c>
      <c r="B12" s="402">
        <v>3</v>
      </c>
      <c r="C12" s="402" t="s">
        <v>29</v>
      </c>
      <c r="D12" s="398">
        <v>6746</v>
      </c>
      <c r="E12" s="398">
        <v>1</v>
      </c>
      <c r="F12" s="398"/>
      <c r="G12" s="398">
        <v>8000</v>
      </c>
      <c r="H12" s="398">
        <v>6123</v>
      </c>
      <c r="I12" s="398"/>
      <c r="J12" s="398"/>
      <c r="K12" s="398"/>
      <c r="L12" s="398"/>
      <c r="M12" s="398">
        <v>3</v>
      </c>
      <c r="N12" s="398"/>
      <c r="O12" s="398">
        <v>990</v>
      </c>
      <c r="P12" s="398">
        <v>585</v>
      </c>
      <c r="Q12" s="398"/>
      <c r="R12" s="398"/>
      <c r="S12" s="398"/>
      <c r="T12" s="398"/>
      <c r="U12" s="398"/>
      <c r="V12" s="398"/>
      <c r="W12" s="398"/>
      <c r="X12" s="398"/>
      <c r="Y12" s="398"/>
      <c r="Z12" s="398"/>
      <c r="AA12" s="398"/>
      <c r="AB12" s="398"/>
      <c r="AC12" s="398">
        <v>4</v>
      </c>
      <c r="AD12" s="398"/>
      <c r="AE12" s="398">
        <v>8990</v>
      </c>
      <c r="AF12" s="398">
        <v>6708</v>
      </c>
      <c r="AG12" s="415">
        <v>99.4</v>
      </c>
      <c r="AH12" s="402">
        <v>1</v>
      </c>
      <c r="AI12" s="402">
        <v>98</v>
      </c>
      <c r="AJ12" s="402">
        <v>31</v>
      </c>
      <c r="AK12" s="402"/>
      <c r="AL12" s="402"/>
      <c r="AM12" s="402"/>
    </row>
    <row r="13" spans="1:39" s="403" customFormat="1" ht="13.5">
      <c r="A13" s="402">
        <v>306</v>
      </c>
      <c r="B13" s="402">
        <v>3</v>
      </c>
      <c r="C13" s="402" t="s">
        <v>30</v>
      </c>
      <c r="D13" s="398">
        <v>8133</v>
      </c>
      <c r="E13" s="398">
        <v>1</v>
      </c>
      <c r="F13" s="398"/>
      <c r="G13" s="398">
        <v>11000</v>
      </c>
      <c r="H13" s="398">
        <v>5309</v>
      </c>
      <c r="I13" s="398"/>
      <c r="J13" s="398"/>
      <c r="K13" s="398"/>
      <c r="L13" s="398"/>
      <c r="M13" s="398">
        <v>5</v>
      </c>
      <c r="N13" s="398"/>
      <c r="O13" s="398">
        <v>5567</v>
      </c>
      <c r="P13" s="398">
        <v>2819</v>
      </c>
      <c r="Q13" s="398"/>
      <c r="R13" s="398"/>
      <c r="S13" s="398"/>
      <c r="T13" s="398"/>
      <c r="U13" s="398"/>
      <c r="V13" s="398"/>
      <c r="W13" s="398"/>
      <c r="X13" s="398"/>
      <c r="Y13" s="398"/>
      <c r="Z13" s="398"/>
      <c r="AA13" s="398"/>
      <c r="AB13" s="398"/>
      <c r="AC13" s="398">
        <v>6</v>
      </c>
      <c r="AD13" s="398"/>
      <c r="AE13" s="398">
        <v>16567</v>
      </c>
      <c r="AF13" s="398">
        <v>8128</v>
      </c>
      <c r="AG13" s="415">
        <v>99.9</v>
      </c>
      <c r="AH13" s="402">
        <v>1</v>
      </c>
      <c r="AI13" s="402">
        <v>47</v>
      </c>
      <c r="AJ13" s="402">
        <v>5</v>
      </c>
      <c r="AK13" s="402"/>
      <c r="AL13" s="402"/>
      <c r="AM13" s="402"/>
    </row>
    <row r="14" spans="4:40" s="404" customFormat="1" ht="13.5">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405"/>
      <c r="AH14" s="406"/>
      <c r="AI14" s="399"/>
      <c r="AJ14" s="399"/>
      <c r="AK14" s="399"/>
      <c r="AL14" s="399"/>
      <c r="AM14" s="399"/>
      <c r="AN14" s="407"/>
    </row>
    <row r="15" spans="1:39" s="403" customFormat="1" ht="13.5">
      <c r="A15" s="402">
        <v>205</v>
      </c>
      <c r="B15" s="402">
        <v>2</v>
      </c>
      <c r="C15" s="402" t="s">
        <v>9</v>
      </c>
      <c r="D15" s="398">
        <v>37377</v>
      </c>
      <c r="E15" s="398">
        <v>1</v>
      </c>
      <c r="F15" s="398"/>
      <c r="G15" s="398">
        <v>40974</v>
      </c>
      <c r="H15" s="398">
        <v>37161</v>
      </c>
      <c r="I15" s="398"/>
      <c r="J15" s="398"/>
      <c r="K15" s="398"/>
      <c r="L15" s="398"/>
      <c r="M15" s="398">
        <v>1</v>
      </c>
      <c r="N15" s="398"/>
      <c r="O15" s="398">
        <v>1200</v>
      </c>
      <c r="P15" s="398">
        <v>202</v>
      </c>
      <c r="Q15" s="398"/>
      <c r="R15" s="398"/>
      <c r="S15" s="398"/>
      <c r="T15" s="398"/>
      <c r="U15" s="398"/>
      <c r="V15" s="398"/>
      <c r="W15" s="398"/>
      <c r="X15" s="398"/>
      <c r="Y15" s="398">
        <v>8</v>
      </c>
      <c r="Z15" s="398"/>
      <c r="AA15" s="398">
        <v>1190</v>
      </c>
      <c r="AB15" s="398">
        <v>2325</v>
      </c>
      <c r="AC15" s="398">
        <v>10</v>
      </c>
      <c r="AD15" s="398"/>
      <c r="AE15" s="398">
        <v>42174</v>
      </c>
      <c r="AF15" s="398">
        <v>37363</v>
      </c>
      <c r="AG15" s="415">
        <v>99.9</v>
      </c>
      <c r="AH15" s="402"/>
      <c r="AI15" s="402"/>
      <c r="AJ15" s="402"/>
      <c r="AK15" s="402"/>
      <c r="AL15" s="402"/>
      <c r="AM15" s="402"/>
    </row>
    <row r="16" spans="1:39" s="403" customFormat="1" ht="13.5">
      <c r="A16" s="402">
        <v>208</v>
      </c>
      <c r="B16" s="402">
        <v>2</v>
      </c>
      <c r="C16" s="402" t="s">
        <v>12</v>
      </c>
      <c r="D16" s="398">
        <v>67859</v>
      </c>
      <c r="E16" s="398">
        <v>2</v>
      </c>
      <c r="F16" s="398">
        <v>1</v>
      </c>
      <c r="G16" s="398">
        <v>63896</v>
      </c>
      <c r="H16" s="398">
        <v>60176</v>
      </c>
      <c r="I16" s="398">
        <v>2</v>
      </c>
      <c r="J16" s="398"/>
      <c r="K16" s="398">
        <v>23200</v>
      </c>
      <c r="L16" s="398">
        <v>4250</v>
      </c>
      <c r="M16" s="398"/>
      <c r="N16" s="398"/>
      <c r="O16" s="398"/>
      <c r="P16" s="398"/>
      <c r="Q16" s="398">
        <v>9</v>
      </c>
      <c r="R16" s="398">
        <v>1</v>
      </c>
      <c r="S16" s="398">
        <v>11696</v>
      </c>
      <c r="T16" s="398">
        <v>3029</v>
      </c>
      <c r="U16" s="398">
        <v>16</v>
      </c>
      <c r="V16" s="398"/>
      <c r="W16" s="398">
        <v>11155</v>
      </c>
      <c r="X16" s="398">
        <v>359</v>
      </c>
      <c r="Y16" s="398">
        <v>3</v>
      </c>
      <c r="Z16" s="398"/>
      <c r="AA16" s="398">
        <v>1300</v>
      </c>
      <c r="AB16" s="398">
        <v>25</v>
      </c>
      <c r="AC16" s="398">
        <v>32</v>
      </c>
      <c r="AD16" s="398">
        <v>2</v>
      </c>
      <c r="AE16" s="398">
        <v>109947</v>
      </c>
      <c r="AF16" s="398">
        <v>67814</v>
      </c>
      <c r="AG16" s="415">
        <v>99.9</v>
      </c>
      <c r="AH16" s="402"/>
      <c r="AI16" s="402"/>
      <c r="AJ16" s="402"/>
      <c r="AK16" s="402"/>
      <c r="AL16" s="402"/>
      <c r="AM16" s="402"/>
    </row>
    <row r="17" spans="1:39" s="403" customFormat="1" ht="13.5">
      <c r="A17" s="402">
        <v>203</v>
      </c>
      <c r="B17" s="402">
        <v>2</v>
      </c>
      <c r="C17" s="402" t="s">
        <v>8</v>
      </c>
      <c r="D17" s="398">
        <v>194478</v>
      </c>
      <c r="E17" s="398">
        <v>1</v>
      </c>
      <c r="F17" s="398"/>
      <c r="G17" s="398">
        <v>202710</v>
      </c>
      <c r="H17" s="398">
        <v>193035</v>
      </c>
      <c r="I17" s="398"/>
      <c r="J17" s="398"/>
      <c r="K17" s="398"/>
      <c r="L17" s="398"/>
      <c r="M17" s="398">
        <v>1</v>
      </c>
      <c r="N17" s="398"/>
      <c r="O17" s="398">
        <v>110</v>
      </c>
      <c r="P17" s="398">
        <v>70</v>
      </c>
      <c r="Q17" s="398"/>
      <c r="R17" s="398"/>
      <c r="S17" s="398"/>
      <c r="T17" s="398"/>
      <c r="U17" s="398">
        <v>28</v>
      </c>
      <c r="V17" s="398"/>
      <c r="W17" s="398">
        <v>23560</v>
      </c>
      <c r="X17" s="398">
        <v>1035</v>
      </c>
      <c r="Y17" s="398">
        <v>4</v>
      </c>
      <c r="Z17" s="398"/>
      <c r="AA17" s="398">
        <v>16756</v>
      </c>
      <c r="AB17" s="398">
        <v>367</v>
      </c>
      <c r="AC17" s="398">
        <v>34</v>
      </c>
      <c r="AD17" s="398"/>
      <c r="AE17" s="398">
        <v>226380</v>
      </c>
      <c r="AF17" s="398">
        <v>194140</v>
      </c>
      <c r="AG17" s="415">
        <v>99.8</v>
      </c>
      <c r="AH17" s="402"/>
      <c r="AI17" s="402"/>
      <c r="AJ17" s="402"/>
      <c r="AK17" s="402"/>
      <c r="AL17" s="402"/>
      <c r="AM17" s="402"/>
    </row>
    <row r="18" spans="1:39" s="403" customFormat="1" ht="13.5">
      <c r="A18" s="402">
        <v>206</v>
      </c>
      <c r="B18" s="402">
        <v>2</v>
      </c>
      <c r="C18" s="402" t="s">
        <v>10</v>
      </c>
      <c r="D18" s="398">
        <v>109887</v>
      </c>
      <c r="E18" s="398">
        <v>1</v>
      </c>
      <c r="F18" s="398"/>
      <c r="G18" s="398">
        <v>107510</v>
      </c>
      <c r="H18" s="398">
        <v>104525</v>
      </c>
      <c r="I18" s="398"/>
      <c r="J18" s="398"/>
      <c r="K18" s="398"/>
      <c r="L18" s="398"/>
      <c r="M18" s="398">
        <v>2</v>
      </c>
      <c r="N18" s="398"/>
      <c r="O18" s="398">
        <v>4059</v>
      </c>
      <c r="P18" s="398">
        <v>3332</v>
      </c>
      <c r="Q18" s="398">
        <v>2</v>
      </c>
      <c r="R18" s="398"/>
      <c r="S18" s="398">
        <v>1219</v>
      </c>
      <c r="T18" s="398">
        <v>1697</v>
      </c>
      <c r="U18" s="398">
        <v>10</v>
      </c>
      <c r="V18" s="398"/>
      <c r="W18" s="398">
        <v>2136</v>
      </c>
      <c r="X18" s="398">
        <v>129</v>
      </c>
      <c r="Y18" s="398">
        <v>2</v>
      </c>
      <c r="Z18" s="398"/>
      <c r="AA18" s="398">
        <v>1890</v>
      </c>
      <c r="AB18" s="398">
        <v>129</v>
      </c>
      <c r="AC18" s="398">
        <v>17</v>
      </c>
      <c r="AD18" s="398"/>
      <c r="AE18" s="398">
        <v>114924</v>
      </c>
      <c r="AF18" s="398">
        <v>109683</v>
      </c>
      <c r="AG18" s="415">
        <v>99.8</v>
      </c>
      <c r="AH18" s="402"/>
      <c r="AI18" s="402"/>
      <c r="AJ18" s="402"/>
      <c r="AK18" s="402">
        <v>2</v>
      </c>
      <c r="AL18" s="402">
        <v>200</v>
      </c>
      <c r="AM18" s="402">
        <v>127</v>
      </c>
    </row>
    <row r="19" spans="1:39" s="403" customFormat="1" ht="13.5">
      <c r="A19" s="402">
        <v>220</v>
      </c>
      <c r="B19" s="402">
        <v>2</v>
      </c>
      <c r="C19" s="402" t="s">
        <v>24</v>
      </c>
      <c r="D19" s="398">
        <v>52367</v>
      </c>
      <c r="E19" s="398">
        <v>1</v>
      </c>
      <c r="F19" s="398"/>
      <c r="G19" s="398">
        <v>53914</v>
      </c>
      <c r="H19" s="398">
        <v>50569</v>
      </c>
      <c r="I19" s="398"/>
      <c r="J19" s="398"/>
      <c r="K19" s="398"/>
      <c r="L19" s="398"/>
      <c r="M19" s="398">
        <v>1</v>
      </c>
      <c r="N19" s="398"/>
      <c r="O19" s="398">
        <v>4980</v>
      </c>
      <c r="P19" s="398">
        <v>944</v>
      </c>
      <c r="Q19" s="398">
        <v>2</v>
      </c>
      <c r="R19" s="398"/>
      <c r="S19" s="398">
        <v>3711</v>
      </c>
      <c r="T19" s="398">
        <v>142</v>
      </c>
      <c r="U19" s="398">
        <v>18</v>
      </c>
      <c r="V19" s="398"/>
      <c r="W19" s="398">
        <v>17515</v>
      </c>
      <c r="X19" s="398">
        <v>697</v>
      </c>
      <c r="Y19" s="398"/>
      <c r="Z19" s="398"/>
      <c r="AA19" s="398"/>
      <c r="AB19" s="398"/>
      <c r="AC19" s="398">
        <v>22</v>
      </c>
      <c r="AD19" s="398"/>
      <c r="AE19" s="398">
        <v>80120</v>
      </c>
      <c r="AF19" s="398">
        <v>52352</v>
      </c>
      <c r="AG19" s="415">
        <v>99.9</v>
      </c>
      <c r="AH19" s="402"/>
      <c r="AI19" s="402"/>
      <c r="AJ19" s="402"/>
      <c r="AK19" s="402"/>
      <c r="AL19" s="402"/>
      <c r="AM19" s="402"/>
    </row>
    <row r="20" spans="1:39" s="403" customFormat="1" ht="13.5">
      <c r="A20" s="402">
        <v>222</v>
      </c>
      <c r="B20" s="402">
        <v>2</v>
      </c>
      <c r="C20" s="402" t="s">
        <v>160</v>
      </c>
      <c r="D20" s="398">
        <v>30878</v>
      </c>
      <c r="E20" s="398">
        <v>1</v>
      </c>
      <c r="F20" s="398"/>
      <c r="G20" s="398">
        <v>30650</v>
      </c>
      <c r="H20" s="398">
        <v>27241</v>
      </c>
      <c r="I20" s="398"/>
      <c r="J20" s="398"/>
      <c r="K20" s="398"/>
      <c r="L20" s="398"/>
      <c r="M20" s="398">
        <v>8</v>
      </c>
      <c r="N20" s="398"/>
      <c r="O20" s="398">
        <v>5665</v>
      </c>
      <c r="P20" s="398">
        <v>2690</v>
      </c>
      <c r="Q20" s="398">
        <v>2</v>
      </c>
      <c r="R20" s="398"/>
      <c r="S20" s="398">
        <v>1657</v>
      </c>
      <c r="T20" s="398">
        <v>305</v>
      </c>
      <c r="U20" s="398">
        <v>11</v>
      </c>
      <c r="V20" s="398"/>
      <c r="W20" s="398">
        <v>11600</v>
      </c>
      <c r="X20" s="398">
        <v>342</v>
      </c>
      <c r="Y20" s="398">
        <v>2</v>
      </c>
      <c r="Z20" s="398"/>
      <c r="AA20" s="398">
        <v>500</v>
      </c>
      <c r="AB20" s="398">
        <v>0</v>
      </c>
      <c r="AC20" s="398">
        <v>24</v>
      </c>
      <c r="AD20" s="398"/>
      <c r="AE20" s="398">
        <v>49572</v>
      </c>
      <c r="AF20" s="398">
        <v>30578</v>
      </c>
      <c r="AG20" s="415">
        <v>99</v>
      </c>
      <c r="AH20" s="402">
        <v>7</v>
      </c>
      <c r="AI20" s="402">
        <v>420</v>
      </c>
      <c r="AJ20" s="402">
        <v>177</v>
      </c>
      <c r="AK20" s="402">
        <v>2</v>
      </c>
      <c r="AL20" s="402">
        <v>88</v>
      </c>
      <c r="AM20" s="402">
        <v>92</v>
      </c>
    </row>
    <row r="21" spans="1:39" s="403" customFormat="1" ht="13.5">
      <c r="A21" s="402">
        <v>225</v>
      </c>
      <c r="B21" s="402">
        <v>2</v>
      </c>
      <c r="C21" s="402" t="s">
        <v>167</v>
      </c>
      <c r="D21" s="398">
        <v>48004</v>
      </c>
      <c r="E21" s="398">
        <v>2</v>
      </c>
      <c r="F21" s="398">
        <v>1</v>
      </c>
      <c r="G21" s="398">
        <v>45140</v>
      </c>
      <c r="H21" s="398">
        <v>42226</v>
      </c>
      <c r="I21" s="398"/>
      <c r="J21" s="398"/>
      <c r="K21" s="398"/>
      <c r="L21" s="398"/>
      <c r="M21" s="398">
        <v>5</v>
      </c>
      <c r="N21" s="398"/>
      <c r="O21" s="398">
        <v>3970</v>
      </c>
      <c r="P21" s="398">
        <v>2979</v>
      </c>
      <c r="Q21" s="398">
        <v>4</v>
      </c>
      <c r="R21" s="398"/>
      <c r="S21" s="398">
        <v>2327</v>
      </c>
      <c r="T21" s="398">
        <v>1860</v>
      </c>
      <c r="U21" s="398">
        <v>11</v>
      </c>
      <c r="V21" s="398"/>
      <c r="W21" s="398">
        <v>3239</v>
      </c>
      <c r="X21" s="398">
        <v>470</v>
      </c>
      <c r="Y21" s="398"/>
      <c r="Z21" s="398"/>
      <c r="AA21" s="398"/>
      <c r="AB21" s="398"/>
      <c r="AC21" s="398">
        <v>22</v>
      </c>
      <c r="AD21" s="398">
        <v>1</v>
      </c>
      <c r="AE21" s="398">
        <v>54676</v>
      </c>
      <c r="AF21" s="398">
        <v>47535</v>
      </c>
      <c r="AG21" s="415">
        <v>99</v>
      </c>
      <c r="AH21" s="402">
        <v>3</v>
      </c>
      <c r="AI21" s="402">
        <v>220</v>
      </c>
      <c r="AJ21" s="402">
        <v>30</v>
      </c>
      <c r="AK21" s="402"/>
      <c r="AL21" s="402"/>
      <c r="AM21" s="402"/>
    </row>
    <row r="22" spans="1:39" s="403" customFormat="1" ht="13.5">
      <c r="A22" s="402">
        <v>325</v>
      </c>
      <c r="B22" s="402">
        <v>3</v>
      </c>
      <c r="C22" s="402" t="s">
        <v>32</v>
      </c>
      <c r="D22" s="398">
        <v>37614</v>
      </c>
      <c r="E22" s="398">
        <v>2</v>
      </c>
      <c r="F22" s="398">
        <v>1</v>
      </c>
      <c r="G22" s="398">
        <v>36640</v>
      </c>
      <c r="H22" s="398">
        <v>34228</v>
      </c>
      <c r="I22" s="398"/>
      <c r="J22" s="398"/>
      <c r="K22" s="398"/>
      <c r="L22" s="398"/>
      <c r="M22" s="398">
        <v>3</v>
      </c>
      <c r="N22" s="398"/>
      <c r="O22" s="398">
        <v>6916</v>
      </c>
      <c r="P22" s="398">
        <v>2574</v>
      </c>
      <c r="Q22" s="398">
        <v>2</v>
      </c>
      <c r="R22" s="398"/>
      <c r="S22" s="398">
        <v>873</v>
      </c>
      <c r="T22" s="398">
        <v>700</v>
      </c>
      <c r="U22" s="398">
        <v>3</v>
      </c>
      <c r="V22" s="398"/>
      <c r="W22" s="398">
        <v>4161</v>
      </c>
      <c r="X22" s="398">
        <v>5</v>
      </c>
      <c r="Y22" s="398"/>
      <c r="Z22" s="398"/>
      <c r="AA22" s="398"/>
      <c r="AB22" s="398"/>
      <c r="AC22" s="398">
        <v>10</v>
      </c>
      <c r="AD22" s="398">
        <v>1</v>
      </c>
      <c r="AE22" s="398">
        <v>48590</v>
      </c>
      <c r="AF22" s="398">
        <v>37507</v>
      </c>
      <c r="AG22" s="415">
        <v>99.7</v>
      </c>
      <c r="AH22" s="402">
        <v>1</v>
      </c>
      <c r="AI22" s="402">
        <v>44</v>
      </c>
      <c r="AJ22" s="402">
        <v>35</v>
      </c>
      <c r="AK22" s="402">
        <v>2</v>
      </c>
      <c r="AL22" s="402">
        <v>79</v>
      </c>
      <c r="AM22" s="402">
        <v>62</v>
      </c>
    </row>
    <row r="23" spans="4:39" s="404" customFormat="1" ht="13.5">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408"/>
      <c r="AH23" s="406"/>
      <c r="AI23" s="399"/>
      <c r="AJ23" s="399"/>
      <c r="AK23" s="399"/>
      <c r="AL23" s="399"/>
      <c r="AM23" s="399"/>
    </row>
    <row r="24" spans="1:39" s="403" customFormat="1" ht="13.5">
      <c r="A24" s="402">
        <v>341</v>
      </c>
      <c r="B24" s="402">
        <v>3</v>
      </c>
      <c r="C24" s="402" t="s">
        <v>35</v>
      </c>
      <c r="D24" s="398">
        <v>32102</v>
      </c>
      <c r="E24" s="398">
        <v>1</v>
      </c>
      <c r="F24" s="398">
        <v>1</v>
      </c>
      <c r="G24" s="398">
        <v>34400</v>
      </c>
      <c r="H24" s="398">
        <v>32102</v>
      </c>
      <c r="I24" s="398"/>
      <c r="J24" s="398"/>
      <c r="K24" s="398"/>
      <c r="L24" s="398"/>
      <c r="M24" s="398"/>
      <c r="N24" s="398"/>
      <c r="O24" s="398"/>
      <c r="P24" s="398"/>
      <c r="Q24" s="398"/>
      <c r="R24" s="398"/>
      <c r="S24" s="398"/>
      <c r="T24" s="398"/>
      <c r="U24" s="398"/>
      <c r="V24" s="398"/>
      <c r="W24" s="398"/>
      <c r="X24" s="398"/>
      <c r="Y24" s="398">
        <v>1</v>
      </c>
      <c r="Z24" s="398"/>
      <c r="AA24" s="398">
        <v>1612</v>
      </c>
      <c r="AB24" s="398">
        <v>0</v>
      </c>
      <c r="AC24" s="398">
        <v>2</v>
      </c>
      <c r="AD24" s="398">
        <v>1</v>
      </c>
      <c r="AE24" s="398">
        <v>34400</v>
      </c>
      <c r="AF24" s="398">
        <v>32102</v>
      </c>
      <c r="AG24" s="415">
        <v>100</v>
      </c>
      <c r="AH24" s="402"/>
      <c r="AI24" s="402"/>
      <c r="AJ24" s="402"/>
      <c r="AK24" s="402"/>
      <c r="AL24" s="402"/>
      <c r="AM24" s="402"/>
    </row>
    <row r="25" spans="1:39" s="403" customFormat="1" ht="13.5">
      <c r="A25" s="402">
        <v>342</v>
      </c>
      <c r="B25" s="402">
        <v>3</v>
      </c>
      <c r="C25" s="402" t="s">
        <v>36</v>
      </c>
      <c r="D25" s="398">
        <v>42649</v>
      </c>
      <c r="E25" s="398">
        <v>1</v>
      </c>
      <c r="F25" s="398"/>
      <c r="G25" s="398">
        <v>43700</v>
      </c>
      <c r="H25" s="398">
        <v>41309</v>
      </c>
      <c r="I25" s="398"/>
      <c r="J25" s="398"/>
      <c r="K25" s="398"/>
      <c r="L25" s="398"/>
      <c r="M25" s="398"/>
      <c r="N25" s="398"/>
      <c r="O25" s="398"/>
      <c r="P25" s="398"/>
      <c r="Q25" s="398">
        <v>1</v>
      </c>
      <c r="R25" s="398"/>
      <c r="S25" s="398">
        <v>1066</v>
      </c>
      <c r="T25" s="398">
        <v>936</v>
      </c>
      <c r="U25" s="398">
        <v>8</v>
      </c>
      <c r="V25" s="398"/>
      <c r="W25" s="398">
        <v>694</v>
      </c>
      <c r="X25" s="398">
        <v>398</v>
      </c>
      <c r="Y25" s="398">
        <v>1</v>
      </c>
      <c r="Z25" s="398"/>
      <c r="AA25" s="398">
        <v>0</v>
      </c>
      <c r="AB25" s="398">
        <v>0</v>
      </c>
      <c r="AC25" s="398">
        <v>11</v>
      </c>
      <c r="AD25" s="398"/>
      <c r="AE25" s="398">
        <v>45460</v>
      </c>
      <c r="AF25" s="398">
        <v>42643</v>
      </c>
      <c r="AG25" s="415">
        <v>99.9</v>
      </c>
      <c r="AH25" s="402"/>
      <c r="AI25" s="402"/>
      <c r="AJ25" s="402"/>
      <c r="AK25" s="402"/>
      <c r="AL25" s="402"/>
      <c r="AM25" s="402"/>
    </row>
    <row r="26" spans="1:39" s="403" customFormat="1" ht="13.5">
      <c r="A26" s="402">
        <v>215</v>
      </c>
      <c r="B26" s="402">
        <v>2</v>
      </c>
      <c r="C26" s="402" t="s">
        <v>19</v>
      </c>
      <c r="D26" s="398">
        <v>87669</v>
      </c>
      <c r="E26" s="398">
        <v>3</v>
      </c>
      <c r="F26" s="398">
        <v>2</v>
      </c>
      <c r="G26" s="398">
        <v>86310</v>
      </c>
      <c r="H26" s="398">
        <v>84099</v>
      </c>
      <c r="I26" s="398"/>
      <c r="J26" s="398"/>
      <c r="K26" s="398"/>
      <c r="L26" s="398"/>
      <c r="M26" s="398">
        <v>1</v>
      </c>
      <c r="N26" s="398"/>
      <c r="O26" s="398">
        <v>3000</v>
      </c>
      <c r="P26" s="398">
        <v>2082</v>
      </c>
      <c r="Q26" s="398"/>
      <c r="R26" s="398"/>
      <c r="S26" s="398"/>
      <c r="T26" s="398"/>
      <c r="U26" s="398">
        <v>34</v>
      </c>
      <c r="V26" s="398"/>
      <c r="W26" s="398">
        <v>4788</v>
      </c>
      <c r="X26" s="398">
        <v>1488</v>
      </c>
      <c r="Y26" s="398">
        <v>2</v>
      </c>
      <c r="Z26" s="398"/>
      <c r="AA26" s="398">
        <v>8000</v>
      </c>
      <c r="AB26" s="398">
        <v>957</v>
      </c>
      <c r="AC26" s="398">
        <v>40</v>
      </c>
      <c r="AD26" s="398">
        <v>2</v>
      </c>
      <c r="AE26" s="398">
        <v>94098</v>
      </c>
      <c r="AF26" s="398">
        <v>87669</v>
      </c>
      <c r="AG26" s="415">
        <v>100</v>
      </c>
      <c r="AH26" s="402"/>
      <c r="AI26" s="402"/>
      <c r="AJ26" s="402"/>
      <c r="AK26" s="402"/>
      <c r="AL26" s="402"/>
      <c r="AM26" s="402"/>
    </row>
    <row r="27" spans="1:39" s="403" customFormat="1" ht="13.5">
      <c r="A27" s="402">
        <v>344</v>
      </c>
      <c r="B27" s="402">
        <v>3</v>
      </c>
      <c r="C27" s="402" t="s">
        <v>37</v>
      </c>
      <c r="D27" s="398">
        <v>19342</v>
      </c>
      <c r="E27" s="398">
        <v>1</v>
      </c>
      <c r="F27" s="398"/>
      <c r="G27" s="398">
        <v>19976</v>
      </c>
      <c r="H27" s="398">
        <v>19076</v>
      </c>
      <c r="I27" s="398"/>
      <c r="J27" s="398"/>
      <c r="K27" s="398"/>
      <c r="L27" s="398"/>
      <c r="M27" s="398"/>
      <c r="N27" s="398"/>
      <c r="O27" s="398"/>
      <c r="P27" s="398"/>
      <c r="Q27" s="398"/>
      <c r="R27" s="398"/>
      <c r="S27" s="398"/>
      <c r="T27" s="398"/>
      <c r="U27" s="398">
        <v>16</v>
      </c>
      <c r="V27" s="398"/>
      <c r="W27" s="398">
        <v>44041</v>
      </c>
      <c r="X27" s="398">
        <v>185</v>
      </c>
      <c r="Y27" s="398">
        <v>1</v>
      </c>
      <c r="Z27" s="398"/>
      <c r="AA27" s="398">
        <v>60</v>
      </c>
      <c r="AB27" s="398">
        <v>80</v>
      </c>
      <c r="AC27" s="398">
        <v>18</v>
      </c>
      <c r="AD27" s="398"/>
      <c r="AE27" s="398">
        <v>64017</v>
      </c>
      <c r="AF27" s="398">
        <v>19261</v>
      </c>
      <c r="AG27" s="415">
        <v>99.6</v>
      </c>
      <c r="AH27" s="402"/>
      <c r="AI27" s="402"/>
      <c r="AJ27" s="402"/>
      <c r="AK27" s="402"/>
      <c r="AL27" s="402"/>
      <c r="AM27" s="402"/>
    </row>
    <row r="28" spans="1:40" s="404" customFormat="1" ht="13.5">
      <c r="A28" s="409"/>
      <c r="B28" s="409"/>
      <c r="C28" s="409"/>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10"/>
      <c r="AH28" s="406"/>
      <c r="AI28" s="399"/>
      <c r="AJ28" s="399"/>
      <c r="AK28" s="399"/>
      <c r="AL28" s="399"/>
      <c r="AM28" s="399"/>
      <c r="AN28" s="407"/>
    </row>
    <row r="29" spans="1:39" s="403" customFormat="1" ht="13.5">
      <c r="A29" s="402">
        <v>207</v>
      </c>
      <c r="B29" s="402">
        <v>2</v>
      </c>
      <c r="C29" s="402" t="s">
        <v>11</v>
      </c>
      <c r="D29" s="398">
        <v>130455</v>
      </c>
      <c r="E29" s="398">
        <v>1</v>
      </c>
      <c r="F29" s="398"/>
      <c r="G29" s="398">
        <v>129100</v>
      </c>
      <c r="H29" s="398">
        <v>127702</v>
      </c>
      <c r="I29" s="398"/>
      <c r="J29" s="398"/>
      <c r="K29" s="398"/>
      <c r="L29" s="398"/>
      <c r="M29" s="398"/>
      <c r="N29" s="398"/>
      <c r="O29" s="398"/>
      <c r="P29" s="398"/>
      <c r="Q29" s="398">
        <v>4</v>
      </c>
      <c r="R29" s="398"/>
      <c r="S29" s="398">
        <v>2420</v>
      </c>
      <c r="T29" s="398">
        <v>1947</v>
      </c>
      <c r="U29" s="398">
        <v>24</v>
      </c>
      <c r="V29" s="398"/>
      <c r="W29" s="398">
        <v>18479</v>
      </c>
      <c r="X29" s="398">
        <v>779</v>
      </c>
      <c r="Y29" s="398"/>
      <c r="Z29" s="398"/>
      <c r="AA29" s="398"/>
      <c r="AB29" s="398"/>
      <c r="AC29" s="398">
        <v>29</v>
      </c>
      <c r="AD29" s="398"/>
      <c r="AE29" s="398">
        <v>149999</v>
      </c>
      <c r="AF29" s="398">
        <v>130428</v>
      </c>
      <c r="AG29" s="415">
        <v>99.9</v>
      </c>
      <c r="AH29" s="398">
        <v>1</v>
      </c>
      <c r="AI29" s="398">
        <v>100</v>
      </c>
      <c r="AJ29" s="398">
        <v>2</v>
      </c>
      <c r="AK29" s="398">
        <v>1</v>
      </c>
      <c r="AL29" s="398">
        <v>80</v>
      </c>
      <c r="AM29" s="398">
        <v>25</v>
      </c>
    </row>
    <row r="30" spans="1:39" s="403" customFormat="1" ht="13.5">
      <c r="A30" s="402">
        <v>210</v>
      </c>
      <c r="B30" s="402">
        <v>2</v>
      </c>
      <c r="C30" s="402" t="s">
        <v>14</v>
      </c>
      <c r="D30" s="398">
        <v>247726</v>
      </c>
      <c r="E30" s="398">
        <v>2</v>
      </c>
      <c r="F30" s="398"/>
      <c r="G30" s="398">
        <v>245080</v>
      </c>
      <c r="H30" s="398">
        <v>235333</v>
      </c>
      <c r="I30" s="398"/>
      <c r="J30" s="398"/>
      <c r="K30" s="398"/>
      <c r="L30" s="398"/>
      <c r="M30" s="398"/>
      <c r="N30" s="398"/>
      <c r="O30" s="398"/>
      <c r="P30" s="398"/>
      <c r="Q30" s="398">
        <v>12</v>
      </c>
      <c r="R30" s="398"/>
      <c r="S30" s="398">
        <v>23699</v>
      </c>
      <c r="T30" s="398">
        <v>11542</v>
      </c>
      <c r="U30" s="398">
        <v>18</v>
      </c>
      <c r="V30" s="398"/>
      <c r="W30" s="398">
        <v>7396</v>
      </c>
      <c r="X30" s="398">
        <v>730</v>
      </c>
      <c r="Y30" s="398">
        <v>3</v>
      </c>
      <c r="Z30" s="398"/>
      <c r="AA30" s="398">
        <v>2619</v>
      </c>
      <c r="AB30" s="398">
        <v>0</v>
      </c>
      <c r="AC30" s="398">
        <v>35</v>
      </c>
      <c r="AD30" s="398"/>
      <c r="AE30" s="398">
        <v>276175</v>
      </c>
      <c r="AF30" s="398">
        <v>247605</v>
      </c>
      <c r="AG30" s="415">
        <v>99.9</v>
      </c>
      <c r="AH30" s="398">
        <v>3</v>
      </c>
      <c r="AI30" s="398">
        <v>294</v>
      </c>
      <c r="AJ30" s="398">
        <v>87</v>
      </c>
      <c r="AK30" s="398">
        <v>2</v>
      </c>
      <c r="AL30" s="398">
        <v>70</v>
      </c>
      <c r="AM30" s="398">
        <v>34</v>
      </c>
    </row>
    <row r="31" spans="4:40" s="404" customFormat="1" ht="13.5">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405"/>
      <c r="AH31" s="406"/>
      <c r="AI31" s="399"/>
      <c r="AJ31" s="399"/>
      <c r="AK31" s="399"/>
      <c r="AL31" s="399"/>
      <c r="AM31" s="399"/>
      <c r="AN31" s="407"/>
    </row>
    <row r="32" spans="1:39" s="403" customFormat="1" ht="13.5">
      <c r="A32" s="402">
        <v>100</v>
      </c>
      <c r="B32" s="402">
        <v>2</v>
      </c>
      <c r="C32" s="402" t="s">
        <v>6</v>
      </c>
      <c r="D32" s="398">
        <v>702689</v>
      </c>
      <c r="E32" s="398">
        <v>1</v>
      </c>
      <c r="F32" s="398"/>
      <c r="G32" s="398">
        <v>708400</v>
      </c>
      <c r="H32" s="398">
        <v>684283</v>
      </c>
      <c r="I32" s="398"/>
      <c r="J32" s="398"/>
      <c r="K32" s="398"/>
      <c r="L32" s="398"/>
      <c r="M32" s="398">
        <v>18</v>
      </c>
      <c r="N32" s="398"/>
      <c r="O32" s="398">
        <v>9905</v>
      </c>
      <c r="P32" s="398">
        <v>6229</v>
      </c>
      <c r="Q32" s="398">
        <v>10</v>
      </c>
      <c r="R32" s="398"/>
      <c r="S32" s="398">
        <v>4042</v>
      </c>
      <c r="T32" s="398">
        <v>1781</v>
      </c>
      <c r="U32" s="398">
        <v>28</v>
      </c>
      <c r="V32" s="398"/>
      <c r="W32" s="398">
        <v>11631</v>
      </c>
      <c r="X32" s="398">
        <v>3750</v>
      </c>
      <c r="Y32" s="398">
        <v>14</v>
      </c>
      <c r="Z32" s="398"/>
      <c r="AA32" s="398">
        <v>3970</v>
      </c>
      <c r="AB32" s="398">
        <v>3924</v>
      </c>
      <c r="AC32" s="398">
        <v>71</v>
      </c>
      <c r="AD32" s="398"/>
      <c r="AE32" s="398">
        <v>733978</v>
      </c>
      <c r="AF32" s="398">
        <v>696043</v>
      </c>
      <c r="AG32" s="415">
        <v>99.1</v>
      </c>
      <c r="AH32" s="398"/>
      <c r="AI32" s="398"/>
      <c r="AJ32" s="398"/>
      <c r="AK32" s="398">
        <v>108</v>
      </c>
      <c r="AL32" s="398">
        <v>5487</v>
      </c>
      <c r="AM32" s="398">
        <v>4257</v>
      </c>
    </row>
    <row r="33" spans="1:39" s="403" customFormat="1" ht="13.5">
      <c r="A33" s="402">
        <v>209</v>
      </c>
      <c r="B33" s="402">
        <v>2</v>
      </c>
      <c r="C33" s="402" t="s">
        <v>13</v>
      </c>
      <c r="D33" s="398">
        <v>97720</v>
      </c>
      <c r="E33" s="398">
        <v>3</v>
      </c>
      <c r="F33" s="398">
        <v>2</v>
      </c>
      <c r="G33" s="398">
        <v>91713</v>
      </c>
      <c r="H33" s="398">
        <v>89527</v>
      </c>
      <c r="I33" s="398"/>
      <c r="J33" s="398"/>
      <c r="K33" s="398"/>
      <c r="L33" s="398"/>
      <c r="M33" s="398">
        <v>14</v>
      </c>
      <c r="N33" s="398"/>
      <c r="O33" s="398">
        <v>8356</v>
      </c>
      <c r="P33" s="398">
        <v>5332</v>
      </c>
      <c r="Q33" s="398">
        <v>2</v>
      </c>
      <c r="R33" s="398"/>
      <c r="S33" s="398">
        <v>450</v>
      </c>
      <c r="T33" s="398">
        <v>176</v>
      </c>
      <c r="U33" s="398">
        <v>4</v>
      </c>
      <c r="V33" s="398"/>
      <c r="W33" s="398">
        <v>4402</v>
      </c>
      <c r="X33" s="398">
        <v>141</v>
      </c>
      <c r="Y33" s="398"/>
      <c r="Z33" s="398"/>
      <c r="AA33" s="398"/>
      <c r="AB33" s="398"/>
      <c r="AC33" s="398">
        <v>23</v>
      </c>
      <c r="AD33" s="398">
        <v>2</v>
      </c>
      <c r="AE33" s="398">
        <v>104921</v>
      </c>
      <c r="AF33" s="398">
        <v>95176</v>
      </c>
      <c r="AG33" s="415">
        <v>97.4</v>
      </c>
      <c r="AH33" s="398">
        <v>15</v>
      </c>
      <c r="AI33" s="398">
        <v>1013</v>
      </c>
      <c r="AJ33" s="398">
        <v>321</v>
      </c>
      <c r="AK33" s="398">
        <v>11</v>
      </c>
      <c r="AL33" s="398">
        <v>810</v>
      </c>
      <c r="AM33" s="398">
        <v>318</v>
      </c>
    </row>
    <row r="34" spans="1:39" s="403" customFormat="1" ht="13.5">
      <c r="A34" s="402">
        <v>212</v>
      </c>
      <c r="B34" s="402">
        <v>2</v>
      </c>
      <c r="C34" s="402" t="s">
        <v>16</v>
      </c>
      <c r="D34" s="398">
        <v>138925</v>
      </c>
      <c r="E34" s="398">
        <v>1</v>
      </c>
      <c r="F34" s="398"/>
      <c r="G34" s="398">
        <v>150300</v>
      </c>
      <c r="H34" s="398">
        <v>138091</v>
      </c>
      <c r="I34" s="398"/>
      <c r="J34" s="398"/>
      <c r="K34" s="398"/>
      <c r="L34" s="398"/>
      <c r="M34" s="398"/>
      <c r="N34" s="398"/>
      <c r="O34" s="398"/>
      <c r="P34" s="398"/>
      <c r="Q34" s="398"/>
      <c r="R34" s="398"/>
      <c r="S34" s="398"/>
      <c r="T34" s="398"/>
      <c r="U34" s="398">
        <v>4</v>
      </c>
      <c r="V34" s="398"/>
      <c r="W34" s="398">
        <v>2564</v>
      </c>
      <c r="X34" s="398">
        <v>720</v>
      </c>
      <c r="Y34" s="398">
        <v>2</v>
      </c>
      <c r="Z34" s="398"/>
      <c r="AA34" s="398">
        <v>600</v>
      </c>
      <c r="AB34" s="398">
        <v>145</v>
      </c>
      <c r="AC34" s="398">
        <v>7</v>
      </c>
      <c r="AD34" s="398"/>
      <c r="AE34" s="398">
        <v>152864</v>
      </c>
      <c r="AF34" s="398">
        <v>138811</v>
      </c>
      <c r="AG34" s="415">
        <v>99.9</v>
      </c>
      <c r="AH34" s="398"/>
      <c r="AI34" s="398"/>
      <c r="AJ34" s="398"/>
      <c r="AK34" s="398"/>
      <c r="AL34" s="398"/>
      <c r="AM34" s="398"/>
    </row>
    <row r="35" spans="1:39" s="403" customFormat="1" ht="13.5">
      <c r="A35" s="402">
        <v>214</v>
      </c>
      <c r="B35" s="402">
        <v>2</v>
      </c>
      <c r="C35" s="402" t="s">
        <v>18</v>
      </c>
      <c r="D35" s="398">
        <v>143620</v>
      </c>
      <c r="E35" s="398">
        <v>1</v>
      </c>
      <c r="F35" s="398"/>
      <c r="G35" s="398">
        <v>133500</v>
      </c>
      <c r="H35" s="398">
        <v>132499</v>
      </c>
      <c r="I35" s="398"/>
      <c r="J35" s="398"/>
      <c r="K35" s="398"/>
      <c r="L35" s="398"/>
      <c r="M35" s="398">
        <v>5</v>
      </c>
      <c r="N35" s="398"/>
      <c r="O35" s="398">
        <v>1422</v>
      </c>
      <c r="P35" s="398">
        <v>960</v>
      </c>
      <c r="Q35" s="398">
        <v>3</v>
      </c>
      <c r="R35" s="398"/>
      <c r="S35" s="398">
        <v>620</v>
      </c>
      <c r="T35" s="398">
        <v>217</v>
      </c>
      <c r="U35" s="398">
        <v>5</v>
      </c>
      <c r="V35" s="398"/>
      <c r="W35" s="398">
        <v>1340</v>
      </c>
      <c r="X35" s="398">
        <v>797</v>
      </c>
      <c r="Y35" s="398">
        <v>1</v>
      </c>
      <c r="Z35" s="398"/>
      <c r="AA35" s="398">
        <v>0</v>
      </c>
      <c r="AB35" s="398">
        <v>0</v>
      </c>
      <c r="AC35" s="398">
        <v>15</v>
      </c>
      <c r="AD35" s="398"/>
      <c r="AE35" s="398">
        <v>136882</v>
      </c>
      <c r="AF35" s="398">
        <v>134473</v>
      </c>
      <c r="AG35" s="415">
        <v>93.6</v>
      </c>
      <c r="AH35" s="398">
        <v>1</v>
      </c>
      <c r="AI35" s="398">
        <v>99</v>
      </c>
      <c r="AJ35" s="398">
        <v>35</v>
      </c>
      <c r="AK35" s="398">
        <v>39</v>
      </c>
      <c r="AL35" s="398">
        <v>2877</v>
      </c>
      <c r="AM35" s="398">
        <v>1416</v>
      </c>
    </row>
    <row r="36" spans="4:40" s="411" customFormat="1" ht="13.5">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12"/>
      <c r="AH36" s="413"/>
      <c r="AI36" s="401"/>
      <c r="AJ36" s="401"/>
      <c r="AK36" s="401"/>
      <c r="AL36" s="401"/>
      <c r="AM36" s="401"/>
      <c r="AN36" s="414"/>
    </row>
    <row r="37" spans="1:39" s="403" customFormat="1" ht="13.5">
      <c r="A37" s="402">
        <v>226</v>
      </c>
      <c r="B37" s="402">
        <v>2</v>
      </c>
      <c r="C37" s="402" t="s">
        <v>168</v>
      </c>
      <c r="D37" s="398">
        <v>45165</v>
      </c>
      <c r="E37" s="398">
        <v>5</v>
      </c>
      <c r="F37" s="398">
        <v>4</v>
      </c>
      <c r="G37" s="398">
        <v>52687</v>
      </c>
      <c r="H37" s="398">
        <v>45126</v>
      </c>
      <c r="I37" s="398"/>
      <c r="J37" s="398"/>
      <c r="K37" s="398"/>
      <c r="L37" s="398"/>
      <c r="M37" s="398"/>
      <c r="N37" s="398"/>
      <c r="O37" s="398"/>
      <c r="P37" s="398"/>
      <c r="Q37" s="398"/>
      <c r="R37" s="398"/>
      <c r="S37" s="398"/>
      <c r="T37" s="398"/>
      <c r="U37" s="398"/>
      <c r="V37" s="398"/>
      <c r="W37" s="398"/>
      <c r="X37" s="398"/>
      <c r="Y37" s="398"/>
      <c r="Z37" s="398"/>
      <c r="AA37" s="398"/>
      <c r="AB37" s="398"/>
      <c r="AC37" s="398">
        <v>5</v>
      </c>
      <c r="AD37" s="398">
        <v>4</v>
      </c>
      <c r="AE37" s="398">
        <v>52687</v>
      </c>
      <c r="AF37" s="398">
        <v>45126</v>
      </c>
      <c r="AG37" s="415">
        <v>99.9</v>
      </c>
      <c r="AH37" s="402"/>
      <c r="AI37" s="402"/>
      <c r="AJ37" s="402"/>
      <c r="AK37" s="402"/>
      <c r="AL37" s="402"/>
      <c r="AM37" s="402"/>
    </row>
    <row r="38" spans="4:39" s="404" customFormat="1" ht="13.5">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408"/>
      <c r="AH38" s="406"/>
      <c r="AI38" s="399"/>
      <c r="AJ38" s="399"/>
      <c r="AK38" s="399"/>
      <c r="AL38" s="399"/>
      <c r="AM38" s="399"/>
    </row>
    <row r="39" spans="1:39" s="403" customFormat="1" ht="13.5">
      <c r="A39" s="402">
        <v>424</v>
      </c>
      <c r="B39" s="402">
        <v>3</v>
      </c>
      <c r="C39" s="402" t="s">
        <v>45</v>
      </c>
      <c r="D39" s="398">
        <v>29036</v>
      </c>
      <c r="E39" s="398">
        <v>1</v>
      </c>
      <c r="F39" s="398"/>
      <c r="G39" s="398">
        <v>31000</v>
      </c>
      <c r="H39" s="398">
        <v>28243</v>
      </c>
      <c r="I39" s="398"/>
      <c r="J39" s="398"/>
      <c r="K39" s="398"/>
      <c r="L39" s="398"/>
      <c r="M39" s="398"/>
      <c r="N39" s="398"/>
      <c r="O39" s="398"/>
      <c r="P39" s="398"/>
      <c r="Q39" s="398"/>
      <c r="R39" s="398"/>
      <c r="S39" s="398"/>
      <c r="T39" s="398"/>
      <c r="U39" s="398"/>
      <c r="V39" s="398"/>
      <c r="W39" s="398"/>
      <c r="X39" s="398"/>
      <c r="Y39" s="398">
        <v>1</v>
      </c>
      <c r="Z39" s="398"/>
      <c r="AA39" s="398">
        <v>200</v>
      </c>
      <c r="AB39" s="398">
        <v>200</v>
      </c>
      <c r="AC39" s="398">
        <v>2</v>
      </c>
      <c r="AD39" s="398"/>
      <c r="AE39" s="398">
        <v>31000</v>
      </c>
      <c r="AF39" s="398">
        <v>28243</v>
      </c>
      <c r="AG39" s="415">
        <v>97.3</v>
      </c>
      <c r="AH39" s="402"/>
      <c r="AI39" s="402"/>
      <c r="AJ39" s="402"/>
      <c r="AK39" s="402"/>
      <c r="AL39" s="402"/>
      <c r="AM39" s="402"/>
    </row>
    <row r="40" spans="1:39" s="403" customFormat="1" ht="13.5">
      <c r="A40" s="402">
        <v>429</v>
      </c>
      <c r="B40" s="402">
        <v>3</v>
      </c>
      <c r="C40" s="402" t="s">
        <v>169</v>
      </c>
      <c r="D40" s="398">
        <v>7054</v>
      </c>
      <c r="E40" s="398"/>
      <c r="F40" s="398"/>
      <c r="G40" s="398"/>
      <c r="H40" s="398"/>
      <c r="I40" s="398"/>
      <c r="J40" s="398"/>
      <c r="K40" s="398"/>
      <c r="L40" s="398"/>
      <c r="M40" s="398">
        <v>11</v>
      </c>
      <c r="N40" s="398"/>
      <c r="O40" s="398">
        <v>9508</v>
      </c>
      <c r="P40" s="398">
        <v>6843</v>
      </c>
      <c r="Q40" s="398"/>
      <c r="R40" s="398"/>
      <c r="S40" s="398"/>
      <c r="T40" s="398"/>
      <c r="U40" s="398"/>
      <c r="V40" s="398"/>
      <c r="W40" s="398"/>
      <c r="X40" s="398"/>
      <c r="Y40" s="398"/>
      <c r="Z40" s="398"/>
      <c r="AA40" s="398"/>
      <c r="AB40" s="398"/>
      <c r="AC40" s="398">
        <v>11</v>
      </c>
      <c r="AD40" s="398"/>
      <c r="AE40" s="398">
        <v>9508</v>
      </c>
      <c r="AF40" s="398">
        <v>6843</v>
      </c>
      <c r="AG40" s="415">
        <v>97</v>
      </c>
      <c r="AH40" s="402">
        <v>16</v>
      </c>
      <c r="AI40" s="402">
        <v>856</v>
      </c>
      <c r="AJ40" s="402">
        <v>211</v>
      </c>
      <c r="AK40" s="402"/>
      <c r="AL40" s="402"/>
      <c r="AM40" s="402"/>
    </row>
    <row r="41" spans="1:39" s="403" customFormat="1" ht="13.5">
      <c r="A41" s="402">
        <v>213</v>
      </c>
      <c r="B41" s="402">
        <v>2</v>
      </c>
      <c r="C41" s="402" t="s">
        <v>17</v>
      </c>
      <c r="D41" s="398">
        <v>114698</v>
      </c>
      <c r="E41" s="398">
        <v>2</v>
      </c>
      <c r="F41" s="398">
        <v>1</v>
      </c>
      <c r="G41" s="398">
        <v>115043</v>
      </c>
      <c r="H41" s="398">
        <v>113383</v>
      </c>
      <c r="I41" s="398"/>
      <c r="J41" s="398"/>
      <c r="K41" s="398"/>
      <c r="L41" s="398"/>
      <c r="M41" s="398">
        <v>5</v>
      </c>
      <c r="N41" s="398"/>
      <c r="O41" s="398">
        <v>1193</v>
      </c>
      <c r="P41" s="398">
        <v>547</v>
      </c>
      <c r="Q41" s="398"/>
      <c r="R41" s="398"/>
      <c r="S41" s="398"/>
      <c r="T41" s="398"/>
      <c r="U41" s="398">
        <v>1</v>
      </c>
      <c r="V41" s="398"/>
      <c r="W41" s="398">
        <v>0</v>
      </c>
      <c r="X41" s="398">
        <v>0</v>
      </c>
      <c r="Y41" s="398">
        <v>1</v>
      </c>
      <c r="Z41" s="398"/>
      <c r="AA41" s="398">
        <v>0</v>
      </c>
      <c r="AB41" s="398">
        <v>0</v>
      </c>
      <c r="AC41" s="398">
        <v>9</v>
      </c>
      <c r="AD41" s="398">
        <v>1</v>
      </c>
      <c r="AE41" s="398">
        <v>116236</v>
      </c>
      <c r="AF41" s="398">
        <v>113930</v>
      </c>
      <c r="AG41" s="415">
        <v>99.3</v>
      </c>
      <c r="AH41" s="402">
        <v>2</v>
      </c>
      <c r="AI41" s="402">
        <v>188</v>
      </c>
      <c r="AJ41" s="402">
        <v>133</v>
      </c>
      <c r="AK41" s="402">
        <v>2</v>
      </c>
      <c r="AL41" s="402">
        <v>200</v>
      </c>
      <c r="AM41" s="402">
        <v>172</v>
      </c>
    </row>
    <row r="42" spans="1:39" s="403" customFormat="1" ht="13.5">
      <c r="A42" s="402">
        <v>224</v>
      </c>
      <c r="B42" s="402">
        <v>2</v>
      </c>
      <c r="C42" s="402" t="s">
        <v>162</v>
      </c>
      <c r="D42" s="398">
        <v>46829</v>
      </c>
      <c r="E42" s="398">
        <v>3</v>
      </c>
      <c r="F42" s="398">
        <v>2</v>
      </c>
      <c r="G42" s="398">
        <v>48382</v>
      </c>
      <c r="H42" s="398">
        <v>46822</v>
      </c>
      <c r="I42" s="398"/>
      <c r="J42" s="398"/>
      <c r="K42" s="398"/>
      <c r="L42" s="398"/>
      <c r="M42" s="398"/>
      <c r="N42" s="398"/>
      <c r="O42" s="398"/>
      <c r="P42" s="398"/>
      <c r="Q42" s="398"/>
      <c r="R42" s="398"/>
      <c r="S42" s="398"/>
      <c r="T42" s="398"/>
      <c r="U42" s="398"/>
      <c r="V42" s="398"/>
      <c r="W42" s="398"/>
      <c r="X42" s="398"/>
      <c r="Y42" s="398"/>
      <c r="Z42" s="398"/>
      <c r="AA42" s="398"/>
      <c r="AB42" s="398"/>
      <c r="AC42" s="398">
        <v>3</v>
      </c>
      <c r="AD42" s="398">
        <v>2</v>
      </c>
      <c r="AE42" s="398">
        <v>48382</v>
      </c>
      <c r="AF42" s="398">
        <v>46822</v>
      </c>
      <c r="AG42" s="415">
        <v>99.9</v>
      </c>
      <c r="AH42" s="402"/>
      <c r="AI42" s="402"/>
      <c r="AJ42" s="402"/>
      <c r="AK42" s="402"/>
      <c r="AL42" s="402"/>
      <c r="AM42" s="402"/>
    </row>
    <row r="43" spans="1:39" s="403" customFormat="1" ht="13.5">
      <c r="A43" s="402">
        <v>223</v>
      </c>
      <c r="B43" s="402">
        <v>2</v>
      </c>
      <c r="C43" s="402" t="s">
        <v>161</v>
      </c>
      <c r="D43" s="398">
        <v>32380</v>
      </c>
      <c r="E43" s="398">
        <v>1</v>
      </c>
      <c r="F43" s="398"/>
      <c r="G43" s="398">
        <v>35100</v>
      </c>
      <c r="H43" s="398">
        <v>32274</v>
      </c>
      <c r="I43" s="398"/>
      <c r="J43" s="398"/>
      <c r="K43" s="398"/>
      <c r="L43" s="398"/>
      <c r="M43" s="398"/>
      <c r="N43" s="398"/>
      <c r="O43" s="398"/>
      <c r="P43" s="398"/>
      <c r="Q43" s="398"/>
      <c r="R43" s="398"/>
      <c r="S43" s="398"/>
      <c r="T43" s="398"/>
      <c r="U43" s="398">
        <v>1</v>
      </c>
      <c r="V43" s="398"/>
      <c r="W43" s="398">
        <v>0</v>
      </c>
      <c r="X43" s="398">
        <v>0</v>
      </c>
      <c r="Y43" s="398">
        <v>1</v>
      </c>
      <c r="Z43" s="398"/>
      <c r="AA43" s="398">
        <v>0</v>
      </c>
      <c r="AB43" s="398">
        <v>0</v>
      </c>
      <c r="AC43" s="398">
        <v>3</v>
      </c>
      <c r="AD43" s="398"/>
      <c r="AE43" s="398">
        <v>35100</v>
      </c>
      <c r="AF43" s="398">
        <v>32274</v>
      </c>
      <c r="AG43" s="415">
        <v>99.7</v>
      </c>
      <c r="AH43" s="402"/>
      <c r="AI43" s="402"/>
      <c r="AJ43" s="402"/>
      <c r="AK43" s="402">
        <v>7</v>
      </c>
      <c r="AL43" s="402">
        <v>398</v>
      </c>
      <c r="AM43" s="402">
        <v>106</v>
      </c>
    </row>
    <row r="44" spans="4:40" s="411" customFormat="1" ht="13.5">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12"/>
      <c r="AH44" s="413"/>
      <c r="AI44" s="401"/>
      <c r="AJ44" s="401"/>
      <c r="AK44" s="401"/>
      <c r="AL44" s="401"/>
      <c r="AM44" s="401"/>
      <c r="AN44" s="414"/>
    </row>
    <row r="45" spans="1:39" s="403" customFormat="1" ht="13.5">
      <c r="A45" s="402">
        <v>211</v>
      </c>
      <c r="B45" s="402">
        <v>2</v>
      </c>
      <c r="C45" s="402" t="s">
        <v>15</v>
      </c>
      <c r="D45" s="398">
        <v>166856</v>
      </c>
      <c r="E45" s="398">
        <v>1</v>
      </c>
      <c r="F45" s="398"/>
      <c r="G45" s="398">
        <v>163000</v>
      </c>
      <c r="H45" s="398">
        <v>158480</v>
      </c>
      <c r="I45" s="398"/>
      <c r="J45" s="398"/>
      <c r="K45" s="398"/>
      <c r="L45" s="398"/>
      <c r="M45" s="398"/>
      <c r="N45" s="398"/>
      <c r="O45" s="398"/>
      <c r="P45" s="398"/>
      <c r="Q45" s="398">
        <v>9</v>
      </c>
      <c r="R45" s="398"/>
      <c r="S45" s="398">
        <v>9290</v>
      </c>
      <c r="T45" s="398">
        <v>8184</v>
      </c>
      <c r="U45" s="398">
        <v>8</v>
      </c>
      <c r="V45" s="398"/>
      <c r="W45" s="398">
        <v>378</v>
      </c>
      <c r="X45" s="398">
        <v>117</v>
      </c>
      <c r="Y45" s="398">
        <v>1</v>
      </c>
      <c r="Z45" s="398"/>
      <c r="AA45" s="398">
        <v>17746</v>
      </c>
      <c r="AB45" s="398">
        <v>0</v>
      </c>
      <c r="AC45" s="398">
        <v>19</v>
      </c>
      <c r="AD45" s="398"/>
      <c r="AE45" s="398">
        <v>172668</v>
      </c>
      <c r="AF45" s="398">
        <v>166781</v>
      </c>
      <c r="AG45" s="415">
        <v>99.9</v>
      </c>
      <c r="AH45" s="402"/>
      <c r="AI45" s="402"/>
      <c r="AJ45" s="402"/>
      <c r="AK45" s="402"/>
      <c r="AL45" s="402"/>
      <c r="AM45" s="402"/>
    </row>
    <row r="46" spans="1:39" s="403" customFormat="1" ht="13.5">
      <c r="A46" s="402">
        <v>216</v>
      </c>
      <c r="B46" s="402">
        <v>2</v>
      </c>
      <c r="C46" s="402" t="s">
        <v>20</v>
      </c>
      <c r="D46" s="398">
        <v>85764</v>
      </c>
      <c r="E46" s="398">
        <v>1</v>
      </c>
      <c r="F46" s="398"/>
      <c r="G46" s="398">
        <v>91405</v>
      </c>
      <c r="H46" s="398">
        <v>84828</v>
      </c>
      <c r="I46" s="398"/>
      <c r="J46" s="398"/>
      <c r="K46" s="398"/>
      <c r="L46" s="398"/>
      <c r="M46" s="398"/>
      <c r="N46" s="398"/>
      <c r="O46" s="398"/>
      <c r="P46" s="398"/>
      <c r="Q46" s="398"/>
      <c r="R46" s="398"/>
      <c r="S46" s="398"/>
      <c r="T46" s="398"/>
      <c r="U46" s="398">
        <v>4</v>
      </c>
      <c r="V46" s="398"/>
      <c r="W46" s="398">
        <v>135</v>
      </c>
      <c r="X46" s="398">
        <v>88</v>
      </c>
      <c r="Y46" s="398">
        <v>3</v>
      </c>
      <c r="Z46" s="398"/>
      <c r="AA46" s="398">
        <v>0</v>
      </c>
      <c r="AB46" s="398">
        <v>0</v>
      </c>
      <c r="AC46" s="398">
        <v>8</v>
      </c>
      <c r="AD46" s="398"/>
      <c r="AE46" s="398">
        <v>91540</v>
      </c>
      <c r="AF46" s="398">
        <v>84916</v>
      </c>
      <c r="AG46" s="415">
        <v>99</v>
      </c>
      <c r="AH46" s="402"/>
      <c r="AI46" s="402"/>
      <c r="AJ46" s="402"/>
      <c r="AK46" s="402"/>
      <c r="AL46" s="402"/>
      <c r="AM46" s="402"/>
    </row>
    <row r="47" spans="1:39" s="403" customFormat="1" ht="13.5">
      <c r="A47" s="402">
        <v>461</v>
      </c>
      <c r="B47" s="402">
        <v>3</v>
      </c>
      <c r="C47" s="402" t="s">
        <v>49</v>
      </c>
      <c r="D47" s="398">
        <v>18397</v>
      </c>
      <c r="E47" s="398">
        <v>1</v>
      </c>
      <c r="F47" s="398"/>
      <c r="G47" s="398">
        <v>21000</v>
      </c>
      <c r="H47" s="398">
        <v>16492</v>
      </c>
      <c r="I47" s="398"/>
      <c r="J47" s="398"/>
      <c r="K47" s="398"/>
      <c r="L47" s="398"/>
      <c r="M47" s="398">
        <v>3</v>
      </c>
      <c r="N47" s="398"/>
      <c r="O47" s="398">
        <v>1180</v>
      </c>
      <c r="P47" s="398">
        <v>280</v>
      </c>
      <c r="Q47" s="398">
        <v>1</v>
      </c>
      <c r="R47" s="398"/>
      <c r="S47" s="398">
        <v>580</v>
      </c>
      <c r="T47" s="398">
        <v>345</v>
      </c>
      <c r="U47" s="398">
        <v>1</v>
      </c>
      <c r="V47" s="398"/>
      <c r="W47" s="398">
        <v>0</v>
      </c>
      <c r="X47" s="398">
        <v>0</v>
      </c>
      <c r="Y47" s="398"/>
      <c r="Z47" s="398"/>
      <c r="AA47" s="398"/>
      <c r="AB47" s="398"/>
      <c r="AC47" s="398">
        <v>6</v>
      </c>
      <c r="AD47" s="398"/>
      <c r="AE47" s="398">
        <v>22760</v>
      </c>
      <c r="AF47" s="398">
        <v>17117</v>
      </c>
      <c r="AG47" s="415">
        <v>93</v>
      </c>
      <c r="AH47" s="402">
        <v>11</v>
      </c>
      <c r="AI47" s="398">
        <v>742</v>
      </c>
      <c r="AJ47" s="398">
        <v>479</v>
      </c>
      <c r="AK47" s="398">
        <v>47</v>
      </c>
      <c r="AL47" s="398">
        <v>1657</v>
      </c>
      <c r="AM47" s="402">
        <v>798</v>
      </c>
    </row>
    <row r="48" spans="4:39" s="404" customFormat="1" ht="13.5">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408"/>
      <c r="AH48" s="406"/>
      <c r="AI48" s="399"/>
      <c r="AJ48" s="399"/>
      <c r="AK48" s="399"/>
      <c r="AL48" s="399"/>
      <c r="AM48" s="399"/>
    </row>
    <row r="49" spans="1:39" s="403" customFormat="1" ht="13.5">
      <c r="A49" s="402">
        <v>221</v>
      </c>
      <c r="B49" s="402">
        <v>2</v>
      </c>
      <c r="C49" s="402" t="s">
        <v>25</v>
      </c>
      <c r="D49" s="398">
        <v>59346</v>
      </c>
      <c r="E49" s="398">
        <v>1</v>
      </c>
      <c r="F49" s="398"/>
      <c r="G49" s="398">
        <v>62100</v>
      </c>
      <c r="H49" s="398">
        <v>59153</v>
      </c>
      <c r="I49" s="398"/>
      <c r="J49" s="398"/>
      <c r="K49" s="398"/>
      <c r="L49" s="398"/>
      <c r="M49" s="398"/>
      <c r="N49" s="398"/>
      <c r="O49" s="398"/>
      <c r="P49" s="398"/>
      <c r="Q49" s="398"/>
      <c r="R49" s="398"/>
      <c r="S49" s="398"/>
      <c r="T49" s="398"/>
      <c r="U49" s="398">
        <v>4</v>
      </c>
      <c r="V49" s="398"/>
      <c r="W49" s="398">
        <v>1470</v>
      </c>
      <c r="X49" s="398">
        <v>52</v>
      </c>
      <c r="Y49" s="398"/>
      <c r="Z49" s="398"/>
      <c r="AA49" s="398"/>
      <c r="AB49" s="398"/>
      <c r="AC49" s="398">
        <v>5</v>
      </c>
      <c r="AD49" s="398"/>
      <c r="AE49" s="398">
        <v>63570</v>
      </c>
      <c r="AF49" s="398">
        <v>59205</v>
      </c>
      <c r="AG49" s="415">
        <v>99.8</v>
      </c>
      <c r="AH49" s="402"/>
      <c r="AI49" s="398"/>
      <c r="AJ49" s="398"/>
      <c r="AK49" s="398">
        <v>1</v>
      </c>
      <c r="AL49" s="398">
        <v>90</v>
      </c>
      <c r="AM49" s="402">
        <v>60</v>
      </c>
    </row>
    <row r="50" spans="4:39" s="404" customFormat="1" ht="13.5">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408"/>
      <c r="AH50" s="406"/>
      <c r="AI50" s="399"/>
      <c r="AJ50" s="399"/>
      <c r="AK50" s="399"/>
      <c r="AL50" s="399"/>
      <c r="AM50" s="399"/>
    </row>
    <row r="51" spans="1:39" s="403" customFormat="1" ht="13.5">
      <c r="A51" s="402">
        <v>130</v>
      </c>
      <c r="B51" s="402">
        <v>2</v>
      </c>
      <c r="C51" s="402" t="s">
        <v>7</v>
      </c>
      <c r="D51" s="398">
        <v>797085</v>
      </c>
      <c r="E51" s="398">
        <v>1</v>
      </c>
      <c r="F51" s="398"/>
      <c r="G51" s="398">
        <v>817600</v>
      </c>
      <c r="H51" s="398">
        <v>761702</v>
      </c>
      <c r="I51" s="398"/>
      <c r="J51" s="398"/>
      <c r="K51" s="398"/>
      <c r="L51" s="398"/>
      <c r="M51" s="398">
        <v>33</v>
      </c>
      <c r="N51" s="398"/>
      <c r="O51" s="398">
        <v>20926</v>
      </c>
      <c r="P51" s="398">
        <v>13418</v>
      </c>
      <c r="Q51" s="398">
        <v>3</v>
      </c>
      <c r="R51" s="398"/>
      <c r="S51" s="398">
        <v>462</v>
      </c>
      <c r="T51" s="398">
        <v>305</v>
      </c>
      <c r="U51" s="398">
        <v>54</v>
      </c>
      <c r="V51" s="398"/>
      <c r="W51" s="398">
        <v>13860</v>
      </c>
      <c r="X51" s="398">
        <v>10412</v>
      </c>
      <c r="Y51" s="398">
        <v>11</v>
      </c>
      <c r="Z51" s="398"/>
      <c r="AA51" s="398">
        <v>3642</v>
      </c>
      <c r="AB51" s="398">
        <v>2473</v>
      </c>
      <c r="AC51" s="398">
        <v>102</v>
      </c>
      <c r="AD51" s="398"/>
      <c r="AE51" s="398">
        <v>852848</v>
      </c>
      <c r="AF51" s="398">
        <v>785837</v>
      </c>
      <c r="AG51" s="415">
        <v>98.6</v>
      </c>
      <c r="AH51" s="402">
        <v>147</v>
      </c>
      <c r="AI51" s="398">
        <v>9261</v>
      </c>
      <c r="AJ51" s="398">
        <v>3567</v>
      </c>
      <c r="AK51" s="398">
        <v>1</v>
      </c>
      <c r="AL51" s="398">
        <v>100</v>
      </c>
      <c r="AM51" s="402">
        <v>36</v>
      </c>
    </row>
    <row r="52" spans="4:40" ht="13.5">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51"/>
      <c r="AH52" s="326"/>
      <c r="AI52" s="327"/>
      <c r="AJ52" s="327"/>
      <c r="AK52" s="327"/>
      <c r="AL52" s="327"/>
      <c r="AM52" s="327"/>
      <c r="AN52" s="36"/>
    </row>
    <row r="53" spans="4:40" ht="13.5">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51"/>
      <c r="AH53" s="326"/>
      <c r="AI53" s="327"/>
      <c r="AJ53" s="327"/>
      <c r="AK53" s="327"/>
      <c r="AL53" s="327"/>
      <c r="AM53" s="327"/>
      <c r="AN53" s="36"/>
    </row>
    <row r="54" spans="4:40" ht="13.5">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51"/>
      <c r="AH54" s="326"/>
      <c r="AI54" s="327"/>
      <c r="AJ54" s="327"/>
      <c r="AK54" s="327"/>
      <c r="AL54" s="327"/>
      <c r="AM54" s="327"/>
      <c r="AN54" s="36"/>
    </row>
    <row r="55" spans="4:44" s="337" customFormat="1" ht="13.5">
      <c r="D55" s="336">
        <f>SUM(D8:D51)</f>
        <v>3690101</v>
      </c>
      <c r="E55" s="336">
        <f>SUM(E8:E51)</f>
        <v>49</v>
      </c>
      <c r="F55" s="336">
        <f aca="true" t="shared" si="6" ref="F55:AF55">SUM(F8:F51)</f>
        <v>15</v>
      </c>
      <c r="G55" s="336">
        <f t="shared" si="6"/>
        <v>3741390</v>
      </c>
      <c r="H55" s="336">
        <f t="shared" si="6"/>
        <v>3536261</v>
      </c>
      <c r="I55" s="336">
        <f t="shared" si="6"/>
        <v>2</v>
      </c>
      <c r="J55" s="336">
        <f t="shared" si="6"/>
        <v>0</v>
      </c>
      <c r="K55" s="336">
        <f t="shared" si="6"/>
        <v>23200</v>
      </c>
      <c r="L55" s="336">
        <f t="shared" si="6"/>
        <v>4250</v>
      </c>
      <c r="M55" s="336">
        <f t="shared" si="6"/>
        <v>136</v>
      </c>
      <c r="N55" s="336">
        <f t="shared" si="6"/>
        <v>0</v>
      </c>
      <c r="O55" s="336">
        <f t="shared" si="6"/>
        <v>98429</v>
      </c>
      <c r="P55" s="336">
        <f t="shared" si="6"/>
        <v>56483</v>
      </c>
      <c r="Q55" s="336">
        <f t="shared" si="6"/>
        <v>75</v>
      </c>
      <c r="R55" s="336">
        <f t="shared" si="6"/>
        <v>1</v>
      </c>
      <c r="S55" s="336">
        <f t="shared" si="6"/>
        <v>66991</v>
      </c>
      <c r="T55" s="336">
        <f t="shared" si="6"/>
        <v>34077</v>
      </c>
      <c r="U55" s="336">
        <f t="shared" si="6"/>
        <v>320</v>
      </c>
      <c r="V55" s="336">
        <f t="shared" si="6"/>
        <v>0</v>
      </c>
      <c r="W55" s="336">
        <f t="shared" si="6"/>
        <v>186205</v>
      </c>
      <c r="X55" s="336">
        <f t="shared" si="6"/>
        <v>22860</v>
      </c>
      <c r="Y55" s="336">
        <f t="shared" si="6"/>
        <v>67</v>
      </c>
      <c r="Z55" s="336">
        <f t="shared" si="6"/>
        <v>0</v>
      </c>
      <c r="AA55" s="336">
        <f t="shared" si="6"/>
        <v>61489</v>
      </c>
      <c r="AB55" s="336">
        <f t="shared" si="6"/>
        <v>10649</v>
      </c>
      <c r="AC55" s="336">
        <f t="shared" si="6"/>
        <v>649</v>
      </c>
      <c r="AD55" s="336">
        <f t="shared" si="6"/>
        <v>16</v>
      </c>
      <c r="AE55" s="336">
        <f t="shared" si="6"/>
        <v>4116215</v>
      </c>
      <c r="AF55" s="336">
        <f t="shared" si="6"/>
        <v>3653931</v>
      </c>
      <c r="AG55" s="338"/>
      <c r="AH55" s="339">
        <f aca="true" t="shared" si="7" ref="AH55:AM55">SUM(AH8:AH51)</f>
        <v>209</v>
      </c>
      <c r="AI55" s="340">
        <f t="shared" si="7"/>
        <v>13382</v>
      </c>
      <c r="AJ55" s="340">
        <f t="shared" si="7"/>
        <v>5113</v>
      </c>
      <c r="AK55" s="340">
        <f>SUM(AK8:AK51)</f>
        <v>237</v>
      </c>
      <c r="AL55" s="340">
        <f t="shared" si="7"/>
        <v>12860</v>
      </c>
      <c r="AM55" s="340">
        <f t="shared" si="7"/>
        <v>7834</v>
      </c>
      <c r="AN55" s="341"/>
      <c r="AO55" s="336"/>
      <c r="AP55" s="336"/>
      <c r="AQ55" s="336"/>
      <c r="AR55" s="336"/>
    </row>
    <row r="56" spans="33:40" ht="13.5">
      <c r="AG56" s="51"/>
      <c r="AH56" s="326"/>
      <c r="AI56" s="327"/>
      <c r="AJ56" s="327"/>
      <c r="AK56" s="327"/>
      <c r="AL56" s="327"/>
      <c r="AM56" s="327"/>
      <c r="AN56" s="36"/>
    </row>
    <row r="57" spans="33:40" ht="13.5">
      <c r="AG57" s="51"/>
      <c r="AH57" s="326"/>
      <c r="AI57" s="327"/>
      <c r="AJ57" s="327"/>
      <c r="AK57" s="327"/>
      <c r="AL57" s="327"/>
      <c r="AM57" s="327"/>
      <c r="AN57" s="36"/>
    </row>
    <row r="58" spans="33:40" ht="13.5">
      <c r="AG58" s="51"/>
      <c r="AH58" s="326"/>
      <c r="AI58" s="327"/>
      <c r="AJ58" s="327"/>
      <c r="AK58" s="327"/>
      <c r="AL58" s="327"/>
      <c r="AM58" s="327"/>
      <c r="AN58" s="36"/>
    </row>
    <row r="59" spans="33:40" ht="13.5">
      <c r="AG59" s="51"/>
      <c r="AH59" s="326"/>
      <c r="AI59" s="327"/>
      <c r="AJ59" s="327"/>
      <c r="AK59" s="327"/>
      <c r="AL59" s="327"/>
      <c r="AM59" s="327"/>
      <c r="AN59" s="36"/>
    </row>
    <row r="60" spans="33:40" ht="13.5">
      <c r="AG60" s="51"/>
      <c r="AH60" s="326"/>
      <c r="AI60" s="327"/>
      <c r="AJ60" s="327"/>
      <c r="AK60" s="327"/>
      <c r="AL60" s="327"/>
      <c r="AM60" s="327"/>
      <c r="AN60" s="36"/>
    </row>
    <row r="61" spans="33:40" ht="13.5">
      <c r="AG61" s="51"/>
      <c r="AN61" s="36"/>
    </row>
    <row r="62" spans="33:40" ht="13.5">
      <c r="AG62" s="51"/>
      <c r="AN62" s="36"/>
    </row>
    <row r="63" spans="33:40" ht="13.5">
      <c r="AG63" s="51"/>
      <c r="AN63" s="36"/>
    </row>
    <row r="64" ht="13.5">
      <c r="AG64" s="51"/>
    </row>
    <row r="65" ht="13.5">
      <c r="AG65" s="51"/>
    </row>
    <row r="66" ht="13.5">
      <c r="AG66" s="51"/>
    </row>
    <row r="67" ht="13.5">
      <c r="AG67" s="51"/>
    </row>
    <row r="68" ht="13.5">
      <c r="AG68" s="51"/>
    </row>
    <row r="69" ht="13.5">
      <c r="AG69" s="51"/>
    </row>
    <row r="70" ht="13.5">
      <c r="AG70" s="51"/>
    </row>
    <row r="71" ht="13.5">
      <c r="AG71" s="51"/>
    </row>
    <row r="72" ht="13.5">
      <c r="AG72" s="51"/>
    </row>
    <row r="73" ht="13.5">
      <c r="AG73" s="51"/>
    </row>
    <row r="74" ht="13.5">
      <c r="AG74" s="51"/>
    </row>
    <row r="75" ht="13.5">
      <c r="AG75" s="51"/>
    </row>
    <row r="76" ht="13.5">
      <c r="AG76" s="51"/>
    </row>
    <row r="77" ht="13.5">
      <c r="AG77" s="51"/>
    </row>
    <row r="78" ht="13.5">
      <c r="AG78" s="51"/>
    </row>
    <row r="79" ht="13.5">
      <c r="AG79" s="51"/>
    </row>
    <row r="80" ht="13.5">
      <c r="AG80" s="51"/>
    </row>
    <row r="81" ht="13.5">
      <c r="AG81" s="51"/>
    </row>
    <row r="82" ht="13.5">
      <c r="AG82" s="51"/>
    </row>
    <row r="83" ht="13.5">
      <c r="AG83" s="51"/>
    </row>
    <row r="84" ht="13.5">
      <c r="AG84" s="51"/>
    </row>
    <row r="85" ht="13.5">
      <c r="AG85" s="51"/>
    </row>
    <row r="86" ht="13.5">
      <c r="AG86" s="51"/>
    </row>
    <row r="87" ht="13.5">
      <c r="AG87" s="51"/>
    </row>
    <row r="88" ht="13.5">
      <c r="AG88" s="51"/>
    </row>
    <row r="89" ht="13.5">
      <c r="AG89" s="51"/>
    </row>
    <row r="90" ht="13.5">
      <c r="AG90" s="51"/>
    </row>
    <row r="91" ht="13.5">
      <c r="AG91" s="51"/>
    </row>
    <row r="92" ht="13.5">
      <c r="AG92" s="51"/>
    </row>
    <row r="93" ht="13.5">
      <c r="AG93" s="51"/>
    </row>
    <row r="94" ht="13.5">
      <c r="AG94" s="51"/>
    </row>
    <row r="95" ht="13.5">
      <c r="AG95" s="51"/>
    </row>
    <row r="96" ht="13.5">
      <c r="AG96" s="51"/>
    </row>
    <row r="97" ht="13.5">
      <c r="AG97" s="51"/>
    </row>
    <row r="98" ht="13.5">
      <c r="AG98" s="51"/>
    </row>
    <row r="99" ht="13.5">
      <c r="AG99" s="51"/>
    </row>
    <row r="100" ht="13.5">
      <c r="AG100" s="51"/>
    </row>
    <row r="101" ht="13.5">
      <c r="AG101" s="51"/>
    </row>
    <row r="102" ht="13.5">
      <c r="AG102" s="51"/>
    </row>
    <row r="103" ht="13.5">
      <c r="AG103" s="51"/>
    </row>
    <row r="104" ht="13.5">
      <c r="AG104" s="51"/>
    </row>
    <row r="105" ht="13.5">
      <c r="AG105" s="51"/>
    </row>
    <row r="106" ht="13.5">
      <c r="AG106" s="51"/>
    </row>
    <row r="107" ht="13.5">
      <c r="AG107" s="51"/>
    </row>
    <row r="108" ht="13.5">
      <c r="AG108" s="51"/>
    </row>
    <row r="109" ht="13.5">
      <c r="AG109" s="51"/>
    </row>
    <row r="110" ht="13.5">
      <c r="AG110" s="51"/>
    </row>
    <row r="111" ht="13.5">
      <c r="AG111" s="51"/>
    </row>
    <row r="112" ht="13.5">
      <c r="AG112" s="51"/>
    </row>
    <row r="113" ht="13.5">
      <c r="AG113" s="51"/>
    </row>
    <row r="114" ht="13.5">
      <c r="AG114" s="51"/>
    </row>
    <row r="115" ht="13.5">
      <c r="AG115" s="51"/>
    </row>
    <row r="116" ht="13.5">
      <c r="AG116" s="51"/>
    </row>
    <row r="117" ht="13.5">
      <c r="AG117" s="51"/>
    </row>
    <row r="118" ht="13.5">
      <c r="AG118" s="51"/>
    </row>
    <row r="119" ht="13.5">
      <c r="AG119" s="51"/>
    </row>
    <row r="120" ht="13.5">
      <c r="AG120" s="51"/>
    </row>
    <row r="121" ht="13.5">
      <c r="AG121" s="51"/>
    </row>
    <row r="122" ht="13.5">
      <c r="AG122" s="51"/>
    </row>
    <row r="123" ht="13.5">
      <c r="AG123" s="51"/>
    </row>
    <row r="124" ht="13.5">
      <c r="AG124" s="51"/>
    </row>
    <row r="125" ht="13.5">
      <c r="AG125" s="51"/>
    </row>
    <row r="126" ht="13.5">
      <c r="AG126" s="51"/>
    </row>
    <row r="127" ht="13.5">
      <c r="AG127" s="51"/>
    </row>
    <row r="128" ht="13.5">
      <c r="AG128" s="51"/>
    </row>
    <row r="129" ht="13.5">
      <c r="AG129" s="51"/>
    </row>
    <row r="130" ht="13.5">
      <c r="AG130" s="51"/>
    </row>
    <row r="131" ht="13.5">
      <c r="AG131" s="51"/>
    </row>
    <row r="132" ht="13.5">
      <c r="AG132" s="51"/>
    </row>
    <row r="133" ht="13.5">
      <c r="AG133" s="51"/>
    </row>
    <row r="134" ht="13.5">
      <c r="AG134" s="51"/>
    </row>
    <row r="135" ht="13.5">
      <c r="AG135" s="51"/>
    </row>
    <row r="136" ht="13.5">
      <c r="AG136" s="51"/>
    </row>
    <row r="137" ht="13.5">
      <c r="AG137" s="51"/>
    </row>
    <row r="138" ht="13.5">
      <c r="AG138" s="51"/>
    </row>
    <row r="139" ht="13.5">
      <c r="AG139" s="51"/>
    </row>
    <row r="140" ht="13.5">
      <c r="AG140" s="51"/>
    </row>
    <row r="141" ht="13.5">
      <c r="AG141" s="51"/>
    </row>
    <row r="142" ht="13.5">
      <c r="AG142" s="51"/>
    </row>
    <row r="143" ht="13.5">
      <c r="AG143" s="51"/>
    </row>
    <row r="144" ht="13.5">
      <c r="AG144" s="51"/>
    </row>
    <row r="145" ht="13.5">
      <c r="AG145" s="51"/>
    </row>
    <row r="146" ht="13.5">
      <c r="AG146" s="51"/>
    </row>
    <row r="147" ht="13.5">
      <c r="AG147" s="51"/>
    </row>
    <row r="148" ht="13.5">
      <c r="AG148" s="51"/>
    </row>
    <row r="149" ht="13.5">
      <c r="AG149" s="51"/>
    </row>
    <row r="150" ht="13.5">
      <c r="AG150" s="51"/>
    </row>
    <row r="151" ht="13.5">
      <c r="AG151" s="51"/>
    </row>
    <row r="152" ht="13.5">
      <c r="AG152" s="51"/>
    </row>
    <row r="153" ht="13.5">
      <c r="AG153" s="51"/>
    </row>
    <row r="154" ht="13.5">
      <c r="AG154" s="51"/>
    </row>
    <row r="155" ht="13.5">
      <c r="AG155" s="51"/>
    </row>
    <row r="156" ht="13.5">
      <c r="AG156" s="51"/>
    </row>
    <row r="157" ht="13.5">
      <c r="AG157" s="51"/>
    </row>
    <row r="158" ht="13.5">
      <c r="AG158" s="51"/>
    </row>
    <row r="159" ht="13.5">
      <c r="AG159" s="51"/>
    </row>
    <row r="160" ht="13.5">
      <c r="AG160" s="51"/>
    </row>
    <row r="161" ht="13.5">
      <c r="AG161" s="51"/>
    </row>
    <row r="162" ht="13.5">
      <c r="AG162" s="51"/>
    </row>
    <row r="163" ht="13.5">
      <c r="AG163" s="51"/>
    </row>
    <row r="164" ht="13.5">
      <c r="AG164" s="51"/>
    </row>
    <row r="165" ht="13.5">
      <c r="AG165" s="51"/>
    </row>
    <row r="166" ht="13.5">
      <c r="AG166" s="51"/>
    </row>
    <row r="167" ht="13.5">
      <c r="AG167" s="51"/>
    </row>
    <row r="168" ht="13.5">
      <c r="AG168" s="51"/>
    </row>
    <row r="169" ht="13.5">
      <c r="AG169" s="51"/>
    </row>
    <row r="170" ht="13.5">
      <c r="AG170" s="51"/>
    </row>
    <row r="171" ht="13.5">
      <c r="AG171" s="51"/>
    </row>
    <row r="172" ht="13.5">
      <c r="AG172" s="51"/>
    </row>
    <row r="173" ht="13.5">
      <c r="AG173" s="51"/>
    </row>
    <row r="174" ht="13.5">
      <c r="AG174" s="51"/>
    </row>
    <row r="175" ht="13.5">
      <c r="AG175" s="51"/>
    </row>
    <row r="176" ht="13.5">
      <c r="AG176" s="51"/>
    </row>
    <row r="177" ht="13.5">
      <c r="AG177" s="51"/>
    </row>
    <row r="178" ht="13.5">
      <c r="AG178" s="51"/>
    </row>
    <row r="179" ht="13.5">
      <c r="AG179" s="51"/>
    </row>
    <row r="180" ht="13.5">
      <c r="AG180" s="51"/>
    </row>
    <row r="181" ht="13.5">
      <c r="AG181" s="51"/>
    </row>
    <row r="182" ht="13.5">
      <c r="AG182" s="51"/>
    </row>
    <row r="183" ht="13.5">
      <c r="AG183" s="51"/>
    </row>
    <row r="184" ht="13.5">
      <c r="AG184" s="51"/>
    </row>
    <row r="185" ht="13.5">
      <c r="AG185" s="51"/>
    </row>
    <row r="186" ht="13.5">
      <c r="AG186" s="51"/>
    </row>
    <row r="187" ht="13.5">
      <c r="AG187" s="51"/>
    </row>
    <row r="188" ht="13.5">
      <c r="AG188" s="51"/>
    </row>
    <row r="189" ht="13.5">
      <c r="AG189" s="51"/>
    </row>
    <row r="190" ht="13.5">
      <c r="AG190" s="51"/>
    </row>
    <row r="191" ht="13.5">
      <c r="AG191" s="51"/>
    </row>
    <row r="192" ht="13.5">
      <c r="AG192" s="51"/>
    </row>
    <row r="193" ht="13.5">
      <c r="AG193" s="51"/>
    </row>
    <row r="194" ht="13.5">
      <c r="AG194" s="51"/>
    </row>
    <row r="195" ht="13.5">
      <c r="AG195" s="51"/>
    </row>
    <row r="196" ht="13.5">
      <c r="AG196" s="51"/>
    </row>
    <row r="197" ht="13.5">
      <c r="AG197" s="51"/>
    </row>
    <row r="198" ht="13.5">
      <c r="AG198" s="51"/>
    </row>
    <row r="199" ht="13.5">
      <c r="AG199" s="51"/>
    </row>
    <row r="200" ht="13.5">
      <c r="AG200" s="51"/>
    </row>
    <row r="201" ht="13.5">
      <c r="AG201" s="51"/>
    </row>
    <row r="202" ht="13.5">
      <c r="AG202" s="51"/>
    </row>
    <row r="203" ht="13.5">
      <c r="AG203" s="51"/>
    </row>
    <row r="204" ht="13.5">
      <c r="AG204" s="51"/>
    </row>
    <row r="205" ht="13.5">
      <c r="AG205" s="51"/>
    </row>
    <row r="206" ht="13.5">
      <c r="AG206" s="51"/>
    </row>
    <row r="207" ht="13.5">
      <c r="AG207" s="51"/>
    </row>
    <row r="208" ht="13.5">
      <c r="AG208" s="51"/>
    </row>
    <row r="209" ht="13.5">
      <c r="AG209" s="51"/>
    </row>
    <row r="210" ht="13.5">
      <c r="AG210" s="51"/>
    </row>
    <row r="211" ht="13.5">
      <c r="AG211" s="51"/>
    </row>
    <row r="212" ht="13.5">
      <c r="AG212" s="51"/>
    </row>
    <row r="213" ht="13.5">
      <c r="AG213" s="51"/>
    </row>
    <row r="214" ht="13.5">
      <c r="AG214" s="51"/>
    </row>
    <row r="215" ht="13.5">
      <c r="AG215" s="51"/>
    </row>
    <row r="216" ht="13.5">
      <c r="AG216" s="51"/>
    </row>
    <row r="217" ht="13.5">
      <c r="AG217" s="51"/>
    </row>
    <row r="218" ht="13.5">
      <c r="AG218" s="51"/>
    </row>
    <row r="219" ht="13.5">
      <c r="AG219" s="51"/>
    </row>
    <row r="220" ht="13.5">
      <c r="AG220" s="51"/>
    </row>
    <row r="221" ht="13.5">
      <c r="AG221" s="51"/>
    </row>
    <row r="222" ht="13.5">
      <c r="AG222" s="51"/>
    </row>
    <row r="223" ht="13.5">
      <c r="AG223" s="51"/>
    </row>
    <row r="224" ht="13.5">
      <c r="AG224" s="51"/>
    </row>
    <row r="225" ht="13.5">
      <c r="AG225" s="51"/>
    </row>
    <row r="226" ht="13.5">
      <c r="AG226" s="51"/>
    </row>
    <row r="227" ht="13.5">
      <c r="AG227" s="51"/>
    </row>
    <row r="228" ht="13.5">
      <c r="AG228" s="51"/>
    </row>
    <row r="229" ht="13.5">
      <c r="AG229" s="51"/>
    </row>
    <row r="230" ht="13.5">
      <c r="AG230" s="51"/>
    </row>
    <row r="231" ht="13.5">
      <c r="AG231" s="51"/>
    </row>
    <row r="232" ht="13.5">
      <c r="AG232" s="51"/>
    </row>
    <row r="233" ht="13.5">
      <c r="AG233" s="51"/>
    </row>
    <row r="234" ht="13.5">
      <c r="AG234" s="51"/>
    </row>
    <row r="235" ht="13.5">
      <c r="AG235" s="51"/>
    </row>
    <row r="236" ht="13.5">
      <c r="AG236" s="51"/>
    </row>
    <row r="237" ht="13.5">
      <c r="AG237" s="51"/>
    </row>
    <row r="238" ht="13.5">
      <c r="AG238" s="51"/>
    </row>
    <row r="239" ht="13.5">
      <c r="AG239" s="51"/>
    </row>
    <row r="240" ht="13.5">
      <c r="AG240" s="51"/>
    </row>
    <row r="241" ht="13.5">
      <c r="AG241" s="51"/>
    </row>
    <row r="242" ht="13.5">
      <c r="AG242" s="51"/>
    </row>
    <row r="243" ht="13.5">
      <c r="AG243" s="51"/>
    </row>
    <row r="244" ht="13.5">
      <c r="AG244" s="51"/>
    </row>
    <row r="245" ht="13.5">
      <c r="AG245" s="51"/>
    </row>
    <row r="246" ht="13.5">
      <c r="AG246" s="51"/>
    </row>
    <row r="247" ht="13.5">
      <c r="AG247" s="51"/>
    </row>
    <row r="248" ht="13.5">
      <c r="AG248" s="51"/>
    </row>
    <row r="249" ht="13.5">
      <c r="AG249" s="51"/>
    </row>
    <row r="250" ht="13.5">
      <c r="AG250" s="51"/>
    </row>
    <row r="251" ht="13.5">
      <c r="AG251" s="51"/>
    </row>
    <row r="252" ht="13.5">
      <c r="AG252" s="51"/>
    </row>
    <row r="253" ht="13.5">
      <c r="AG253" s="51"/>
    </row>
    <row r="254" ht="13.5">
      <c r="AG254" s="51"/>
    </row>
    <row r="255" ht="13.5">
      <c r="AG255" s="51"/>
    </row>
    <row r="256" ht="13.5">
      <c r="AG256" s="51"/>
    </row>
    <row r="257" ht="13.5">
      <c r="AG257" s="51"/>
    </row>
    <row r="258" ht="13.5">
      <c r="AG258" s="51"/>
    </row>
    <row r="259" ht="13.5">
      <c r="AG259" s="51"/>
    </row>
    <row r="260" ht="13.5">
      <c r="AG260" s="51"/>
    </row>
    <row r="261" ht="13.5">
      <c r="AG261" s="51"/>
    </row>
    <row r="262" ht="13.5">
      <c r="AG262" s="51"/>
    </row>
    <row r="263" ht="13.5">
      <c r="AG263" s="51"/>
    </row>
    <row r="264" ht="13.5">
      <c r="AG264" s="51"/>
    </row>
    <row r="265" ht="13.5">
      <c r="AG265" s="51"/>
    </row>
    <row r="266" ht="13.5">
      <c r="AG266" s="51"/>
    </row>
    <row r="267" ht="13.5">
      <c r="AG267" s="51"/>
    </row>
    <row r="268" ht="13.5">
      <c r="AG268" s="51"/>
    </row>
    <row r="269" ht="13.5">
      <c r="AG269" s="51"/>
    </row>
    <row r="270" ht="13.5">
      <c r="AG270" s="51"/>
    </row>
    <row r="271" ht="13.5">
      <c r="AG271" s="51"/>
    </row>
    <row r="272" ht="13.5">
      <c r="AG272" s="51"/>
    </row>
    <row r="273" ht="13.5">
      <c r="AG273" s="51"/>
    </row>
    <row r="274" ht="13.5">
      <c r="AG274" s="51"/>
    </row>
    <row r="275" ht="13.5">
      <c r="AG275" s="51"/>
    </row>
    <row r="276" ht="13.5">
      <c r="AG276" s="51"/>
    </row>
    <row r="277" ht="13.5">
      <c r="AG277" s="51"/>
    </row>
    <row r="278" ht="13.5">
      <c r="AG278" s="51"/>
    </row>
    <row r="279" ht="13.5">
      <c r="AG279" s="51"/>
    </row>
    <row r="280" ht="13.5">
      <c r="AG280" s="51"/>
    </row>
    <row r="281" ht="13.5">
      <c r="AG281" s="51"/>
    </row>
    <row r="282" ht="13.5">
      <c r="AG282" s="51"/>
    </row>
    <row r="283" ht="13.5">
      <c r="AG283" s="51"/>
    </row>
    <row r="284" ht="13.5">
      <c r="AG284" s="51"/>
    </row>
    <row r="285" ht="13.5">
      <c r="AG285" s="51"/>
    </row>
    <row r="286" ht="13.5">
      <c r="AG286" s="51"/>
    </row>
    <row r="287" ht="13.5">
      <c r="AG287" s="51"/>
    </row>
    <row r="288" ht="13.5">
      <c r="AG288" s="51"/>
    </row>
    <row r="289" ht="13.5">
      <c r="AG289" s="51"/>
    </row>
    <row r="290" ht="13.5">
      <c r="AG290" s="51"/>
    </row>
    <row r="291" ht="13.5">
      <c r="AG291" s="51"/>
    </row>
    <row r="292" ht="13.5">
      <c r="AG292" s="51"/>
    </row>
    <row r="293" ht="13.5">
      <c r="AG293" s="51"/>
    </row>
    <row r="294" ht="13.5">
      <c r="AG294" s="51"/>
    </row>
    <row r="295" ht="13.5">
      <c r="AG295" s="51"/>
    </row>
    <row r="296" ht="13.5">
      <c r="AG296" s="51"/>
    </row>
    <row r="297" ht="13.5">
      <c r="AG297" s="51"/>
    </row>
    <row r="298" ht="13.5">
      <c r="AG298" s="51"/>
    </row>
    <row r="299" ht="13.5">
      <c r="AG299" s="51"/>
    </row>
    <row r="300" ht="13.5">
      <c r="AG300" s="51"/>
    </row>
    <row r="301" ht="13.5">
      <c r="AG301" s="51"/>
    </row>
    <row r="302" ht="13.5">
      <c r="AG302" s="51"/>
    </row>
    <row r="303" ht="13.5">
      <c r="AG303" s="51"/>
    </row>
    <row r="304" ht="13.5">
      <c r="AG304" s="51"/>
    </row>
    <row r="305" ht="13.5">
      <c r="AG305" s="51"/>
    </row>
    <row r="306" ht="13.5">
      <c r="AG306" s="51"/>
    </row>
    <row r="307" ht="13.5">
      <c r="AG307" s="51"/>
    </row>
    <row r="308" ht="13.5">
      <c r="AG308" s="51"/>
    </row>
    <row r="309" ht="13.5">
      <c r="AG309" s="51"/>
    </row>
    <row r="310" ht="13.5">
      <c r="AG310" s="51"/>
    </row>
    <row r="311" ht="13.5">
      <c r="AG311" s="51"/>
    </row>
    <row r="312" ht="13.5">
      <c r="AG312" s="51"/>
    </row>
    <row r="313" ht="13.5">
      <c r="AG313" s="51"/>
    </row>
    <row r="314" ht="13.5">
      <c r="AG314" s="51"/>
    </row>
    <row r="315" ht="13.5">
      <c r="AG315" s="51"/>
    </row>
    <row r="316" ht="13.5">
      <c r="AG316" s="51"/>
    </row>
    <row r="317" ht="13.5">
      <c r="AG317" s="51"/>
    </row>
    <row r="318" ht="13.5">
      <c r="AG318" s="51"/>
    </row>
    <row r="319" ht="13.5">
      <c r="AG319" s="51"/>
    </row>
    <row r="320" ht="13.5">
      <c r="AG320" s="51"/>
    </row>
    <row r="321" ht="13.5">
      <c r="AG321" s="51"/>
    </row>
    <row r="322" ht="13.5">
      <c r="AG322" s="51"/>
    </row>
    <row r="323" ht="13.5">
      <c r="AG323" s="51"/>
    </row>
    <row r="324" ht="13.5">
      <c r="AG324" s="51"/>
    </row>
    <row r="325" ht="13.5">
      <c r="AG325" s="51"/>
    </row>
    <row r="326" ht="13.5">
      <c r="AG326" s="51"/>
    </row>
    <row r="327" ht="13.5">
      <c r="AG327" s="51"/>
    </row>
    <row r="328" ht="13.5">
      <c r="AG328" s="51"/>
    </row>
    <row r="329" ht="13.5">
      <c r="AG329" s="51"/>
    </row>
    <row r="330" ht="13.5">
      <c r="AG330" s="51"/>
    </row>
    <row r="331" ht="13.5">
      <c r="AG331" s="51"/>
    </row>
    <row r="332" ht="13.5">
      <c r="AG332" s="51"/>
    </row>
    <row r="333" ht="13.5">
      <c r="AG333" s="51"/>
    </row>
    <row r="334" ht="13.5">
      <c r="AG334" s="51"/>
    </row>
    <row r="335" ht="13.5">
      <c r="AG335" s="51"/>
    </row>
    <row r="336" ht="13.5">
      <c r="AG336" s="51"/>
    </row>
    <row r="337" ht="13.5">
      <c r="AG337" s="51"/>
    </row>
    <row r="338" ht="13.5">
      <c r="AG338" s="51"/>
    </row>
    <row r="339" ht="13.5">
      <c r="AG339" s="51"/>
    </row>
    <row r="340" ht="13.5">
      <c r="AG340" s="51"/>
    </row>
    <row r="341" ht="13.5">
      <c r="AG341" s="51"/>
    </row>
    <row r="342" ht="13.5">
      <c r="AG342" s="51"/>
    </row>
    <row r="343" ht="13.5">
      <c r="AG343" s="51"/>
    </row>
    <row r="344" ht="13.5">
      <c r="AG344" s="51"/>
    </row>
    <row r="345" ht="13.5">
      <c r="AG345" s="51"/>
    </row>
    <row r="346" ht="13.5">
      <c r="AG346" s="51"/>
    </row>
    <row r="347" ht="13.5">
      <c r="AG347" s="51"/>
    </row>
    <row r="348" ht="13.5">
      <c r="AG348" s="51"/>
    </row>
    <row r="349" ht="13.5">
      <c r="AG349" s="51"/>
    </row>
    <row r="350" ht="13.5">
      <c r="AG350" s="51"/>
    </row>
    <row r="351" ht="13.5">
      <c r="AG351" s="51"/>
    </row>
    <row r="352" ht="13.5">
      <c r="AG352" s="51"/>
    </row>
    <row r="353" ht="13.5">
      <c r="AG353" s="51"/>
    </row>
    <row r="354" ht="13.5">
      <c r="AG354" s="51"/>
    </row>
    <row r="355" ht="13.5">
      <c r="AG355" s="51"/>
    </row>
    <row r="356" ht="13.5">
      <c r="AG356" s="51"/>
    </row>
    <row r="357" ht="13.5">
      <c r="AG357" s="51"/>
    </row>
    <row r="358" ht="13.5">
      <c r="AG358" s="51"/>
    </row>
    <row r="359" ht="13.5">
      <c r="AG359" s="51"/>
    </row>
    <row r="360" ht="13.5">
      <c r="AG360" s="51"/>
    </row>
    <row r="361" ht="13.5">
      <c r="AG361" s="51"/>
    </row>
    <row r="362" ht="13.5">
      <c r="AG362" s="51"/>
    </row>
    <row r="363" ht="13.5">
      <c r="AG363" s="51"/>
    </row>
    <row r="364" ht="13.5">
      <c r="AG364" s="51"/>
    </row>
    <row r="365" ht="13.5">
      <c r="AG365" s="51"/>
    </row>
    <row r="366" ht="13.5">
      <c r="AG366" s="51"/>
    </row>
    <row r="367" ht="13.5">
      <c r="AG367" s="51"/>
    </row>
    <row r="368" ht="13.5">
      <c r="AG368" s="51"/>
    </row>
    <row r="369" ht="13.5">
      <c r="AG369" s="51"/>
    </row>
    <row r="370" ht="13.5">
      <c r="AG370" s="51"/>
    </row>
    <row r="371" ht="13.5">
      <c r="AG371" s="51"/>
    </row>
    <row r="372" ht="13.5">
      <c r="AG372" s="51"/>
    </row>
    <row r="373" ht="13.5">
      <c r="AG373" s="51"/>
    </row>
    <row r="374" ht="13.5">
      <c r="AG374" s="51"/>
    </row>
    <row r="375" ht="13.5">
      <c r="AG375" s="51"/>
    </row>
    <row r="376" ht="13.5">
      <c r="AG376" s="51"/>
    </row>
    <row r="377" ht="13.5">
      <c r="AG377" s="51"/>
    </row>
    <row r="378" ht="13.5">
      <c r="AG378" s="51"/>
    </row>
    <row r="379" ht="13.5">
      <c r="AG379" s="51"/>
    </row>
    <row r="380" ht="13.5">
      <c r="AG380" s="51"/>
    </row>
    <row r="381" ht="13.5">
      <c r="AG381" s="51"/>
    </row>
    <row r="382" ht="13.5">
      <c r="AG382" s="51"/>
    </row>
    <row r="383" ht="13.5">
      <c r="AG383" s="51"/>
    </row>
    <row r="384" ht="13.5">
      <c r="AG384" s="51"/>
    </row>
    <row r="385" ht="13.5">
      <c r="AG385" s="51"/>
    </row>
    <row r="386" ht="13.5">
      <c r="AG386" s="51"/>
    </row>
    <row r="387" ht="13.5">
      <c r="AG387" s="51"/>
    </row>
    <row r="388" ht="13.5">
      <c r="AG388" s="51"/>
    </row>
    <row r="389" ht="13.5">
      <c r="AG389" s="51"/>
    </row>
    <row r="390" ht="13.5">
      <c r="AG390" s="51"/>
    </row>
    <row r="391" ht="13.5">
      <c r="AG391" s="51"/>
    </row>
    <row r="392" ht="13.5">
      <c r="AG392" s="51"/>
    </row>
    <row r="393" ht="13.5">
      <c r="AG393" s="51"/>
    </row>
    <row r="394" ht="13.5">
      <c r="AG394" s="51"/>
    </row>
    <row r="395" ht="13.5">
      <c r="AG395" s="51"/>
    </row>
    <row r="396" ht="13.5">
      <c r="AG396" s="51"/>
    </row>
    <row r="397" ht="13.5">
      <c r="AG397" s="51"/>
    </row>
    <row r="398" ht="13.5">
      <c r="AG398" s="51"/>
    </row>
    <row r="399" ht="13.5">
      <c r="AG399" s="51"/>
    </row>
    <row r="400" ht="13.5">
      <c r="AG400" s="51"/>
    </row>
    <row r="401" ht="13.5">
      <c r="AG401" s="51"/>
    </row>
    <row r="402" ht="13.5">
      <c r="AG402" s="51"/>
    </row>
    <row r="403" ht="13.5">
      <c r="AG403" s="51"/>
    </row>
    <row r="404" ht="13.5">
      <c r="AG404" s="51"/>
    </row>
    <row r="405" ht="13.5">
      <c r="AG405" s="51"/>
    </row>
    <row r="406" ht="13.5">
      <c r="AG406" s="51"/>
    </row>
    <row r="407" ht="13.5">
      <c r="AG407" s="51"/>
    </row>
    <row r="408" ht="13.5">
      <c r="AG408" s="51"/>
    </row>
    <row r="409" ht="13.5">
      <c r="AG409" s="51"/>
    </row>
    <row r="410" ht="13.5">
      <c r="AG410" s="51"/>
    </row>
    <row r="411" ht="13.5">
      <c r="AG411" s="51"/>
    </row>
    <row r="412" ht="13.5">
      <c r="AG412" s="51"/>
    </row>
    <row r="413" ht="13.5">
      <c r="AG413" s="51"/>
    </row>
    <row r="414" ht="13.5">
      <c r="AG414" s="51"/>
    </row>
    <row r="415" ht="13.5">
      <c r="AG415" s="51"/>
    </row>
    <row r="416" ht="13.5">
      <c r="AG416" s="51"/>
    </row>
    <row r="417" ht="13.5">
      <c r="AG417" s="51"/>
    </row>
    <row r="418" ht="13.5">
      <c r="AG418" s="51"/>
    </row>
    <row r="419" ht="13.5">
      <c r="AG419" s="51"/>
    </row>
    <row r="420" ht="13.5">
      <c r="AG420" s="51"/>
    </row>
    <row r="421" ht="13.5">
      <c r="AG421" s="51"/>
    </row>
    <row r="422" ht="13.5">
      <c r="AG422" s="51"/>
    </row>
    <row r="423" ht="13.5">
      <c r="AG423" s="51"/>
    </row>
    <row r="424" ht="13.5">
      <c r="AG424" s="51"/>
    </row>
    <row r="425" ht="13.5">
      <c r="AG425" s="51"/>
    </row>
    <row r="426" ht="13.5">
      <c r="AG426" s="51"/>
    </row>
    <row r="427" ht="13.5">
      <c r="AG427" s="51"/>
    </row>
    <row r="428" ht="13.5">
      <c r="AG428" s="51"/>
    </row>
    <row r="429" ht="13.5">
      <c r="AG429" s="51"/>
    </row>
    <row r="430" ht="13.5">
      <c r="AG430" s="51"/>
    </row>
    <row r="431" ht="13.5">
      <c r="AG431" s="51"/>
    </row>
    <row r="432" ht="13.5">
      <c r="AG432" s="51"/>
    </row>
    <row r="433" ht="13.5">
      <c r="AG433" s="51"/>
    </row>
    <row r="434" ht="13.5">
      <c r="AG434" s="51"/>
    </row>
  </sheetData>
  <printOptions/>
  <pageMargins left="0.75" right="0.75" top="1" bottom="1" header="0.512" footer="0.512"/>
  <pageSetup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sheetPr transitionEvaluation="1">
    <tabColor indexed="10"/>
  </sheetPr>
  <dimension ref="B1:AC392"/>
  <sheetViews>
    <sheetView showGridLines="0" showZeros="0" tabSelected="1" view="pageBreakPreview" zoomScale="50" zoomScaleNormal="75" zoomScaleSheetLayoutView="50" workbookViewId="0" topLeftCell="A1">
      <pane xSplit="4" ySplit="7" topLeftCell="E8" activePane="bottomRight" state="frozen"/>
      <selection pane="topLeft" activeCell="A1" sqref="A1"/>
      <selection pane="topRight" activeCell="E1" sqref="E1"/>
      <selection pane="bottomLeft" activeCell="A8" sqref="A8"/>
      <selection pane="bottomRight" activeCell="V57" sqref="V57"/>
    </sheetView>
  </sheetViews>
  <sheetFormatPr defaultColWidth="10.625" defaultRowHeight="17.25" customHeight="1"/>
  <cols>
    <col min="1" max="1" width="2.00390625" style="7" customWidth="1"/>
    <col min="2" max="2" width="3.75390625" style="8" bestFit="1" customWidth="1"/>
    <col min="3" max="3" width="11.625" style="31" customWidth="1"/>
    <col min="4" max="4" width="14.625" style="7" customWidth="1"/>
    <col min="5" max="5" width="5.625" style="7" customWidth="1"/>
    <col min="6" max="6" width="7.25390625" style="7" customWidth="1"/>
    <col min="7" max="8" width="13.125" style="7" customWidth="1"/>
    <col min="9" max="9" width="5.375" style="7" customWidth="1"/>
    <col min="10" max="10" width="5.625" style="7" customWidth="1"/>
    <col min="11" max="12" width="12.625" style="7" customWidth="1"/>
    <col min="13" max="13" width="6.625" style="7" customWidth="1"/>
    <col min="14" max="14" width="11.125" style="7" customWidth="1"/>
    <col min="15" max="15" width="11.125" style="41" customWidth="1"/>
    <col min="16" max="16" width="6.50390625" style="42" customWidth="1"/>
    <col min="17" max="18" width="11.125" style="7" customWidth="1"/>
    <col min="19" max="19" width="5.625" style="7" customWidth="1"/>
    <col min="20" max="20" width="6.50390625" style="7" customWidth="1"/>
    <col min="21" max="21" width="13.125" style="7" customWidth="1"/>
    <col min="22" max="22" width="13.25390625" style="7" customWidth="1"/>
    <col min="23" max="23" width="9.00390625" style="7" customWidth="1"/>
    <col min="24" max="24" width="6.875" style="7" customWidth="1"/>
    <col min="25" max="25" width="11.625" style="7" customWidth="1"/>
    <col min="26" max="26" width="11.75390625" style="7" customWidth="1"/>
    <col min="27" max="27" width="14.625" style="7" customWidth="1"/>
    <col min="28" max="192" width="10.625" style="7" customWidth="1"/>
    <col min="193" max="16384" width="10.625" style="7" customWidth="1"/>
  </cols>
  <sheetData>
    <row r="1" spans="3:27" ht="23.25" customHeight="1">
      <c r="C1" s="9"/>
      <c r="D1" s="10" t="s">
        <v>245</v>
      </c>
      <c r="E1" s="8"/>
      <c r="F1" s="8"/>
      <c r="G1" s="8"/>
      <c r="H1" s="8"/>
      <c r="I1" s="8"/>
      <c r="J1" s="8"/>
      <c r="K1" s="8"/>
      <c r="L1" s="8"/>
      <c r="M1" s="8"/>
      <c r="N1" s="8"/>
      <c r="O1" s="37"/>
      <c r="P1" s="37"/>
      <c r="Q1" s="8"/>
      <c r="R1" s="8"/>
      <c r="S1" s="8"/>
      <c r="T1" s="8"/>
      <c r="U1" s="8"/>
      <c r="V1" s="8"/>
      <c r="W1" s="8"/>
      <c r="X1" s="8"/>
      <c r="Y1" s="8"/>
      <c r="Z1" s="8"/>
      <c r="AA1" s="8"/>
    </row>
    <row r="2" spans="3:27" ht="17.25" customHeight="1" thickBot="1">
      <c r="C2" s="11"/>
      <c r="D2" s="12"/>
      <c r="E2" s="12"/>
      <c r="F2" s="12"/>
      <c r="G2" s="12"/>
      <c r="H2" s="12"/>
      <c r="I2" s="12"/>
      <c r="J2" s="12"/>
      <c r="K2" s="12"/>
      <c r="L2" s="12"/>
      <c r="M2" s="12"/>
      <c r="N2" s="12"/>
      <c r="O2" s="12"/>
      <c r="P2" s="12"/>
      <c r="Q2" s="12"/>
      <c r="R2" s="12"/>
      <c r="S2" s="12"/>
      <c r="T2" s="12"/>
      <c r="U2" s="12"/>
      <c r="V2" s="12"/>
      <c r="W2" s="12"/>
      <c r="X2" s="12"/>
      <c r="Y2" s="12"/>
      <c r="Z2" s="12"/>
      <c r="AA2" s="12"/>
    </row>
    <row r="3" spans="2:27" s="13" customFormat="1" ht="22.5" customHeight="1">
      <c r="B3" s="14"/>
      <c r="C3" s="15"/>
      <c r="D3" s="16"/>
      <c r="E3" s="425" t="s">
        <v>233</v>
      </c>
      <c r="F3" s="426"/>
      <c r="G3" s="426"/>
      <c r="H3" s="427"/>
      <c r="I3" s="425" t="s">
        <v>234</v>
      </c>
      <c r="J3" s="426"/>
      <c r="K3" s="426"/>
      <c r="L3" s="427"/>
      <c r="M3" s="44" t="s">
        <v>106</v>
      </c>
      <c r="N3" s="43"/>
      <c r="O3" s="43"/>
      <c r="P3" s="45"/>
      <c r="Q3" s="43"/>
      <c r="R3" s="43"/>
      <c r="S3" s="443" t="s">
        <v>235</v>
      </c>
      <c r="T3" s="444"/>
      <c r="U3" s="444"/>
      <c r="V3" s="445"/>
      <c r="W3" s="438" t="s">
        <v>97</v>
      </c>
      <c r="X3" s="468" t="s">
        <v>109</v>
      </c>
      <c r="Y3" s="426"/>
      <c r="Z3" s="469"/>
      <c r="AA3" s="169" t="s">
        <v>224</v>
      </c>
    </row>
    <row r="4" spans="2:27" s="13" customFormat="1" ht="22.5" customHeight="1">
      <c r="B4" s="17"/>
      <c r="C4" s="18"/>
      <c r="D4" s="19" t="s">
        <v>111</v>
      </c>
      <c r="E4" s="432" t="s">
        <v>226</v>
      </c>
      <c r="F4" s="433"/>
      <c r="G4" s="20" t="s">
        <v>113</v>
      </c>
      <c r="H4" s="20" t="s">
        <v>114</v>
      </c>
      <c r="I4" s="432" t="s">
        <v>226</v>
      </c>
      <c r="J4" s="433"/>
      <c r="K4" s="19" t="s">
        <v>115</v>
      </c>
      <c r="L4" s="19" t="s">
        <v>116</v>
      </c>
      <c r="M4" s="446" t="s">
        <v>117</v>
      </c>
      <c r="N4" s="447"/>
      <c r="O4" s="448"/>
      <c r="P4" s="446" t="s">
        <v>118</v>
      </c>
      <c r="Q4" s="447"/>
      <c r="R4" s="448"/>
      <c r="S4" s="432" t="s">
        <v>226</v>
      </c>
      <c r="T4" s="433"/>
      <c r="U4" s="19" t="s">
        <v>115</v>
      </c>
      <c r="V4" s="19" t="s">
        <v>116</v>
      </c>
      <c r="W4" s="439"/>
      <c r="X4" s="476" t="s">
        <v>112</v>
      </c>
      <c r="Y4" s="19" t="s">
        <v>227</v>
      </c>
      <c r="Z4" s="19" t="s">
        <v>229</v>
      </c>
      <c r="AA4" s="170" t="s">
        <v>121</v>
      </c>
    </row>
    <row r="5" spans="2:27" s="13" customFormat="1" ht="22.5" customHeight="1">
      <c r="B5" s="17"/>
      <c r="C5" s="22" t="s">
        <v>176</v>
      </c>
      <c r="D5" s="21"/>
      <c r="E5" s="434"/>
      <c r="F5" s="435"/>
      <c r="G5" s="21"/>
      <c r="H5" s="21"/>
      <c r="I5" s="434"/>
      <c r="J5" s="435"/>
      <c r="K5" s="21"/>
      <c r="L5" s="21"/>
      <c r="M5" s="441" t="s">
        <v>112</v>
      </c>
      <c r="N5" s="19" t="s">
        <v>122</v>
      </c>
      <c r="O5" s="165" t="s">
        <v>231</v>
      </c>
      <c r="P5" s="441" t="s">
        <v>112</v>
      </c>
      <c r="Q5" s="19" t="s">
        <v>122</v>
      </c>
      <c r="R5" s="19" t="s">
        <v>232</v>
      </c>
      <c r="S5" s="434"/>
      <c r="T5" s="435"/>
      <c r="U5" s="23"/>
      <c r="V5" s="23"/>
      <c r="W5" s="439"/>
      <c r="X5" s="477"/>
      <c r="Y5" s="23"/>
      <c r="Z5" s="23"/>
      <c r="AA5" s="170" t="s">
        <v>225</v>
      </c>
    </row>
    <row r="6" spans="2:27" s="13" customFormat="1" ht="22.5" customHeight="1">
      <c r="B6" s="17"/>
      <c r="C6" s="18"/>
      <c r="D6" s="19" t="s">
        <v>124</v>
      </c>
      <c r="E6" s="436"/>
      <c r="F6" s="437"/>
      <c r="G6" s="166" t="s">
        <v>125</v>
      </c>
      <c r="H6" s="166" t="s">
        <v>221</v>
      </c>
      <c r="I6" s="436"/>
      <c r="J6" s="437"/>
      <c r="K6" s="167" t="s">
        <v>127</v>
      </c>
      <c r="L6" s="167" t="s">
        <v>127</v>
      </c>
      <c r="M6" s="442"/>
      <c r="N6" s="167" t="s">
        <v>121</v>
      </c>
      <c r="O6" s="168" t="s">
        <v>228</v>
      </c>
      <c r="P6" s="442"/>
      <c r="Q6" s="167" t="s">
        <v>121</v>
      </c>
      <c r="R6" s="167" t="s">
        <v>230</v>
      </c>
      <c r="S6" s="436"/>
      <c r="T6" s="437"/>
      <c r="U6" s="167" t="s">
        <v>127</v>
      </c>
      <c r="V6" s="167" t="s">
        <v>127</v>
      </c>
      <c r="W6" s="440"/>
      <c r="X6" s="478"/>
      <c r="Y6" s="167" t="s">
        <v>228</v>
      </c>
      <c r="Z6" s="167" t="s">
        <v>230</v>
      </c>
      <c r="AA6" s="171" t="s">
        <v>130</v>
      </c>
    </row>
    <row r="7" spans="2:27" s="13" customFormat="1" ht="22.5" customHeight="1" thickBot="1">
      <c r="B7" s="24"/>
      <c r="C7" s="25"/>
      <c r="D7" s="26" t="s">
        <v>131</v>
      </c>
      <c r="E7" s="474" t="s">
        <v>217</v>
      </c>
      <c r="F7" s="475"/>
      <c r="G7" s="175" t="s">
        <v>216</v>
      </c>
      <c r="H7" s="175" t="s">
        <v>216</v>
      </c>
      <c r="I7" s="474" t="s">
        <v>135</v>
      </c>
      <c r="J7" s="475"/>
      <c r="K7" s="175" t="s">
        <v>216</v>
      </c>
      <c r="L7" s="175" t="s">
        <v>216</v>
      </c>
      <c r="M7" s="172" t="s">
        <v>136</v>
      </c>
      <c r="N7" s="175" t="s">
        <v>218</v>
      </c>
      <c r="O7" s="176" t="s">
        <v>216</v>
      </c>
      <c r="P7" s="172" t="s">
        <v>136</v>
      </c>
      <c r="Q7" s="175" t="s">
        <v>219</v>
      </c>
      <c r="R7" s="175" t="s">
        <v>216</v>
      </c>
      <c r="S7" s="474" t="s">
        <v>220</v>
      </c>
      <c r="T7" s="475"/>
      <c r="U7" s="172" t="s">
        <v>133</v>
      </c>
      <c r="V7" s="172" t="s">
        <v>133</v>
      </c>
      <c r="W7" s="173" t="s">
        <v>141</v>
      </c>
      <c r="X7" s="174" t="s">
        <v>136</v>
      </c>
      <c r="Y7" s="175" t="s">
        <v>216</v>
      </c>
      <c r="Z7" s="175" t="s">
        <v>216</v>
      </c>
      <c r="AA7" s="177" t="s">
        <v>223</v>
      </c>
    </row>
    <row r="8" spans="2:27" ht="22.5" customHeight="1">
      <c r="B8" s="460" t="s">
        <v>173</v>
      </c>
      <c r="C8" s="430" t="s">
        <v>23</v>
      </c>
      <c r="D8" s="181">
        <f>'市町村別（下書き）'!D8</f>
        <v>22618</v>
      </c>
      <c r="E8" s="178">
        <f>'市町村別（下書き）'!E8</f>
        <v>1</v>
      </c>
      <c r="F8" s="307">
        <f>'市町村別（下書き）'!F8</f>
        <v>0</v>
      </c>
      <c r="G8" s="256">
        <f>'市町村別（下書き）'!G8</f>
        <v>29400</v>
      </c>
      <c r="H8" s="256">
        <f>'市町村別（下書き）'!H8</f>
        <v>22319</v>
      </c>
      <c r="I8" s="178">
        <f>'市町村別（下書き）'!M8</f>
        <v>0</v>
      </c>
      <c r="J8" s="179">
        <f>'市町村別（下書き）'!N8</f>
        <v>0</v>
      </c>
      <c r="K8" s="180">
        <f>'市町村別（下書き）'!O8</f>
        <v>0</v>
      </c>
      <c r="L8" s="180">
        <f>'市町村別（下書き）'!P8</f>
        <v>0</v>
      </c>
      <c r="M8" s="181">
        <f>'市町村別（下書き）'!U8</f>
        <v>1</v>
      </c>
      <c r="N8" s="181">
        <f>'市町村別（下書き）'!W8</f>
        <v>0</v>
      </c>
      <c r="O8" s="182">
        <f>'市町村別（下書き）'!X8</f>
        <v>0</v>
      </c>
      <c r="P8" s="181">
        <f>'市町村別（下書き）'!Y8</f>
        <v>2</v>
      </c>
      <c r="Q8" s="181">
        <f>'市町村別（下書き）'!AA8</f>
        <v>0</v>
      </c>
      <c r="R8" s="181">
        <f>'市町村別（下書き）'!AB8</f>
        <v>0</v>
      </c>
      <c r="S8" s="181">
        <f>'市町村別（下書き）'!AC8</f>
        <v>4</v>
      </c>
      <c r="T8" s="183">
        <f>'市町村別（下書き）'!AD8</f>
        <v>0</v>
      </c>
      <c r="U8" s="181">
        <f>'市町村別（下書き）'!AE8</f>
        <v>29400</v>
      </c>
      <c r="V8" s="181">
        <f>'市町村別（下書き）'!AF8</f>
        <v>22319</v>
      </c>
      <c r="W8" s="184">
        <f>IF(ROUND(V8/D8*100,2)&lt;=99.9,ROUND(V8/D8*100,1),IF(V8=D8,"100.0","99.9"))</f>
        <v>98.7</v>
      </c>
      <c r="X8" s="185">
        <f>'市町村別（下書き）'!AH8</f>
        <v>0</v>
      </c>
      <c r="Y8" s="178">
        <f>'市町村別（下書き）'!AI8</f>
        <v>0</v>
      </c>
      <c r="Z8" s="178">
        <f>'市町村別（下書き）'!AJ8</f>
        <v>0</v>
      </c>
      <c r="AA8" s="186">
        <f>SUM(V8,Z8:Z9)</f>
        <v>22618</v>
      </c>
    </row>
    <row r="9" spans="2:29" ht="22.5" customHeight="1">
      <c r="B9" s="461"/>
      <c r="C9" s="431"/>
      <c r="D9" s="190"/>
      <c r="E9" s="187">
        <f>'市町村別（下書き）'!I8</f>
        <v>0</v>
      </c>
      <c r="F9" s="226">
        <f>'市町村別（下書き）'!J8</f>
        <v>0</v>
      </c>
      <c r="G9" s="232">
        <f>'市町村別（下書き）'!K8</f>
        <v>0</v>
      </c>
      <c r="H9" s="236">
        <f>'市町村別（下書き）'!L8</f>
        <v>0</v>
      </c>
      <c r="I9" s="187">
        <f>'市町村別（下書き）'!Q8</f>
        <v>0</v>
      </c>
      <c r="J9" s="188">
        <f>'市町村別（下書き）'!R8</f>
        <v>0</v>
      </c>
      <c r="K9" s="189">
        <f>'市町村別（下書き）'!S8</f>
        <v>0</v>
      </c>
      <c r="L9" s="189">
        <f>'市町村別（下書き）'!T8</f>
        <v>0</v>
      </c>
      <c r="M9" s="190"/>
      <c r="N9" s="190"/>
      <c r="O9" s="191"/>
      <c r="P9" s="190"/>
      <c r="Q9" s="190"/>
      <c r="R9" s="190"/>
      <c r="S9" s="190"/>
      <c r="T9" s="192"/>
      <c r="U9" s="190"/>
      <c r="V9" s="190"/>
      <c r="W9" s="193"/>
      <c r="X9" s="194">
        <f>'市町村別（下書き）'!AK8</f>
        <v>11</v>
      </c>
      <c r="Y9" s="195">
        <f>'市町村別（下書き）'!AL8</f>
        <v>624</v>
      </c>
      <c r="Z9" s="195">
        <f>'市町村別（下書き）'!AM8</f>
        <v>299</v>
      </c>
      <c r="AA9" s="196" t="str">
        <f>IF(ROUND(AA8/D8*100,2)&lt;=99.9,ROUND(AA8/D8*100,1),IF(AA8=D8,"100.0","99.9"))</f>
        <v>100.0</v>
      </c>
      <c r="AB9" s="39"/>
      <c r="AC9" s="39"/>
    </row>
    <row r="10" spans="2:29" ht="22.5" customHeight="1">
      <c r="B10" s="461"/>
      <c r="C10" s="428" t="s">
        <v>26</v>
      </c>
      <c r="D10" s="200">
        <f>'市町村別（下書き）'!D9</f>
        <v>12926</v>
      </c>
      <c r="E10" s="197">
        <f>'市町村別（下書き）'!E9</f>
        <v>1</v>
      </c>
      <c r="F10" s="308">
        <f>'市町村別（下書き）'!F9</f>
        <v>0</v>
      </c>
      <c r="G10" s="260">
        <f>'市町村別（下書き）'!G9</f>
        <v>18000</v>
      </c>
      <c r="H10" s="260">
        <f>'市町村別（下書き）'!H9</f>
        <v>11601</v>
      </c>
      <c r="I10" s="197">
        <f>'市町村別（下書き）'!M9</f>
        <v>1</v>
      </c>
      <c r="J10" s="198">
        <f>'市町村別（下書き）'!N9</f>
        <v>0</v>
      </c>
      <c r="K10" s="199">
        <f>'市町村別（下書き）'!O9</f>
        <v>1500</v>
      </c>
      <c r="L10" s="199">
        <f>'市町村別（下書き）'!P9</f>
        <v>748</v>
      </c>
      <c r="M10" s="200">
        <f>'市町村別（下書き）'!U9</f>
        <v>5</v>
      </c>
      <c r="N10" s="200">
        <f>'市町村別（下書き）'!W9</f>
        <v>1301</v>
      </c>
      <c r="O10" s="201">
        <f>'市町村別（下書き）'!X9</f>
        <v>63</v>
      </c>
      <c r="P10" s="200">
        <f>'市町村別（下書き）'!Y9</f>
        <v>3</v>
      </c>
      <c r="Q10" s="200">
        <f>'市町村別（下書き）'!AA9</f>
        <v>1404</v>
      </c>
      <c r="R10" s="200">
        <f>'市町村別（下書き）'!AB9</f>
        <v>24</v>
      </c>
      <c r="S10" s="200">
        <f>'市町村別（下書き）'!AC9</f>
        <v>17</v>
      </c>
      <c r="T10" s="202">
        <f>'市町村別（下書き）'!AD9</f>
        <v>0</v>
      </c>
      <c r="U10" s="200">
        <f>'市町村別（下書き）'!AE9</f>
        <v>23185</v>
      </c>
      <c r="V10" s="200">
        <f>'市町村別（下書き）'!AF9</f>
        <v>12925</v>
      </c>
      <c r="W10" s="203" t="str">
        <f>IF(ROUND(V10/D10*100,2)&lt;=99.9,ROUND(V10/D10*100,1),IF(V10=D10,"100.0","99.9"))</f>
        <v>99.9</v>
      </c>
      <c r="X10" s="204"/>
      <c r="Y10" s="197"/>
      <c r="Z10" s="197"/>
      <c r="AA10" s="205">
        <f>SUM(V10,Z10:Z11)</f>
        <v>12925</v>
      </c>
      <c r="AB10" s="39"/>
      <c r="AC10" s="39"/>
    </row>
    <row r="11" spans="2:29" ht="22.5" customHeight="1">
      <c r="B11" s="461"/>
      <c r="C11" s="431"/>
      <c r="D11" s="190"/>
      <c r="E11" s="187">
        <f>'市町村別（下書き）'!I9</f>
        <v>0</v>
      </c>
      <c r="F11" s="226">
        <f>'市町村別（下書き）'!J9</f>
        <v>0</v>
      </c>
      <c r="G11" s="236">
        <f>'市町村別（下書き）'!K9</f>
        <v>0</v>
      </c>
      <c r="H11" s="236">
        <f>'市町村別（下書き）'!L9</f>
        <v>0</v>
      </c>
      <c r="I11" s="187">
        <f>'市町村別（下書き）'!Q9</f>
        <v>7</v>
      </c>
      <c r="J11" s="192">
        <f>'市町村別（下書き）'!R9</f>
        <v>0</v>
      </c>
      <c r="K11" s="206">
        <f>'市町村別（下書き）'!S9</f>
        <v>2384</v>
      </c>
      <c r="L11" s="206">
        <f>'市町村別（下書き）'!T9</f>
        <v>513</v>
      </c>
      <c r="M11" s="190"/>
      <c r="N11" s="190"/>
      <c r="O11" s="191"/>
      <c r="P11" s="190"/>
      <c r="Q11" s="190"/>
      <c r="R11" s="190"/>
      <c r="S11" s="190"/>
      <c r="T11" s="192"/>
      <c r="U11" s="190"/>
      <c r="V11" s="190"/>
      <c r="W11" s="193"/>
      <c r="X11" s="194"/>
      <c r="Y11" s="195"/>
      <c r="Z11" s="195"/>
      <c r="AA11" s="196" t="str">
        <f>IF(ROUND(AA10/D10*100,2)&lt;=99.9,ROUND(AA10/D10*100,1),IF(AA10=D10,"100.0","99.9"))</f>
        <v>99.9</v>
      </c>
      <c r="AB11" s="39"/>
      <c r="AC11" s="39"/>
    </row>
    <row r="12" spans="2:29" ht="22.5" customHeight="1">
      <c r="B12" s="461"/>
      <c r="C12" s="428" t="s">
        <v>27</v>
      </c>
      <c r="D12" s="200">
        <f>'市町村別（下書き）'!D10</f>
        <v>7257</v>
      </c>
      <c r="E12" s="197">
        <f>'市町村別（下書き）'!E10</f>
        <v>1</v>
      </c>
      <c r="F12" s="308">
        <f>'市町村別（下書き）'!F10</f>
        <v>0</v>
      </c>
      <c r="G12" s="197">
        <f>'市町村別（下書き）'!G10</f>
        <v>7760</v>
      </c>
      <c r="H12" s="197">
        <f>'市町村別（下書き）'!H10</f>
        <v>6820</v>
      </c>
      <c r="I12" s="197">
        <f>'市町村別（下書き）'!M10</f>
        <v>0</v>
      </c>
      <c r="J12" s="198">
        <f>'市町村別（下書き）'!N10</f>
        <v>0</v>
      </c>
      <c r="K12" s="199">
        <f>'市町村別（下書き）'!O10</f>
        <v>0</v>
      </c>
      <c r="L12" s="199">
        <f>'市町村別（下書き）'!P10</f>
        <v>0</v>
      </c>
      <c r="M12" s="200">
        <f>'市町村別（下書き）'!U10</f>
        <v>1</v>
      </c>
      <c r="N12" s="200">
        <f>'市町村別（下書き）'!W10</f>
        <v>260</v>
      </c>
      <c r="O12" s="201">
        <f>'市町村別（下書き）'!X10</f>
        <v>19</v>
      </c>
      <c r="P12" s="200">
        <f>'市町村別（下書き）'!Y10</f>
        <v>0</v>
      </c>
      <c r="Q12" s="200">
        <f>'市町村別（下書き）'!AA10</f>
        <v>0</v>
      </c>
      <c r="R12" s="200">
        <f>'市町村別（下書き）'!AB10</f>
        <v>0</v>
      </c>
      <c r="S12" s="200">
        <f>'市町村別（下書き）'!AC10</f>
        <v>4</v>
      </c>
      <c r="T12" s="207">
        <f>'市町村別（下書き）'!AD10</f>
        <v>0</v>
      </c>
      <c r="U12" s="200">
        <f>'市町村別（下書き）'!AE10</f>
        <v>8515</v>
      </c>
      <c r="V12" s="200">
        <f>'市町村別（下書き）'!AF10</f>
        <v>7237</v>
      </c>
      <c r="W12" s="203">
        <f>IF(ROUND(V12/D12*100,2)&lt;=99.9,ROUND(V12/D12*100,1),IF(V12=D12,"100.0","99.9"))</f>
        <v>99.7</v>
      </c>
      <c r="X12" s="204"/>
      <c r="Y12" s="197"/>
      <c r="Z12" s="197"/>
      <c r="AA12" s="205">
        <f>SUM(V12,Z12:Z13)</f>
        <v>7237</v>
      </c>
      <c r="AB12" s="39"/>
      <c r="AC12" s="39"/>
    </row>
    <row r="13" spans="2:29" ht="22.5" customHeight="1">
      <c r="B13" s="461"/>
      <c r="C13" s="431"/>
      <c r="D13" s="190"/>
      <c r="E13" s="187">
        <f>'市町村別（下書き）'!I10</f>
        <v>0</v>
      </c>
      <c r="F13" s="226">
        <f>'市町村別（下書き）'!J10</f>
        <v>0</v>
      </c>
      <c r="G13" s="187">
        <f>'市町村別（下書き）'!K10</f>
        <v>0</v>
      </c>
      <c r="H13" s="187">
        <f>'市町村別（下書き）'!L10</f>
        <v>0</v>
      </c>
      <c r="I13" s="187">
        <f>'市町村別（下書き）'!Q10</f>
        <v>2</v>
      </c>
      <c r="J13" s="192">
        <f>'市町村別（下書き）'!R10</f>
        <v>0</v>
      </c>
      <c r="K13" s="206">
        <f>'市町村別（下書き）'!S10</f>
        <v>495</v>
      </c>
      <c r="L13" s="206">
        <f>'市町村別（下書き）'!T10</f>
        <v>398</v>
      </c>
      <c r="M13" s="190"/>
      <c r="N13" s="190"/>
      <c r="O13" s="191"/>
      <c r="P13" s="190"/>
      <c r="Q13" s="190"/>
      <c r="R13" s="190"/>
      <c r="S13" s="190"/>
      <c r="T13" s="192"/>
      <c r="U13" s="190"/>
      <c r="V13" s="190"/>
      <c r="W13" s="193"/>
      <c r="X13" s="208">
        <f>'市町村別（下書き）'!AK12</f>
        <v>0</v>
      </c>
      <c r="Y13" s="187">
        <f>'市町村別（下書き）'!AL12</f>
        <v>0</v>
      </c>
      <c r="Z13" s="187">
        <f>'市町村別（下書き）'!AM12</f>
        <v>0</v>
      </c>
      <c r="AA13" s="196">
        <f>IF(ROUND(AA12/D12*100,2)&lt;=99.9,ROUND(AA12/D12*100,1),IF(AA12=D12,"100.0","99.9"))</f>
        <v>99.7</v>
      </c>
      <c r="AB13" s="39"/>
      <c r="AC13" s="39"/>
    </row>
    <row r="14" spans="2:29" ht="22.5" customHeight="1">
      <c r="B14" s="461"/>
      <c r="C14" s="428" t="s">
        <v>28</v>
      </c>
      <c r="D14" s="200">
        <f>'市町村別（下書き）'!D11</f>
        <v>8450</v>
      </c>
      <c r="E14" s="197">
        <f>'市町村別（下書き）'!E11</f>
        <v>1</v>
      </c>
      <c r="F14" s="308">
        <f>'市町村別（下書き）'!F11</f>
        <v>0</v>
      </c>
      <c r="G14" s="197">
        <f>'市町村別（下書き）'!G11</f>
        <v>6000</v>
      </c>
      <c r="H14" s="197">
        <f>'市町村別（下書き）'!H11</f>
        <v>4404</v>
      </c>
      <c r="I14" s="197">
        <f>'市町村別（下書き）'!M11</f>
        <v>16</v>
      </c>
      <c r="J14" s="198">
        <f>'市町村別（下書き）'!N11</f>
        <v>0</v>
      </c>
      <c r="K14" s="199">
        <f>'市町村別（下書き）'!O11</f>
        <v>7982</v>
      </c>
      <c r="L14" s="199">
        <f>'市町村別（下書き）'!P11</f>
        <v>3849</v>
      </c>
      <c r="M14" s="200">
        <f>'市町村別（下書き）'!U11</f>
        <v>2</v>
      </c>
      <c r="N14" s="200">
        <f>'市町村別（下書き）'!W11</f>
        <v>100</v>
      </c>
      <c r="O14" s="201">
        <f>'市町村別（下書き）'!X11</f>
        <v>84</v>
      </c>
      <c r="P14" s="200">
        <f>'市町村別（下書き）'!Y11</f>
        <v>0</v>
      </c>
      <c r="Q14" s="200">
        <f>'市町村別（下書き）'!AA11</f>
        <v>0</v>
      </c>
      <c r="R14" s="200">
        <f>'市町村別（下書き）'!AB11</f>
        <v>0</v>
      </c>
      <c r="S14" s="200">
        <f>'市町村別（下書き）'!AC11</f>
        <v>19</v>
      </c>
      <c r="T14" s="207">
        <f>'市町村別（下書き）'!AD11</f>
        <v>0</v>
      </c>
      <c r="U14" s="200">
        <f>'市町村別（下書き）'!AE11</f>
        <v>14082</v>
      </c>
      <c r="V14" s="200">
        <f>'市町村別（下書き）'!AF11</f>
        <v>8337</v>
      </c>
      <c r="W14" s="203">
        <f>IF(ROUND(V14/D14*100,2)&lt;=99.9,ROUND(V14/D14*100,1),IF(V14=D14,"100.0","99.9"))</f>
        <v>98.7</v>
      </c>
      <c r="X14" s="204">
        <f>'市町村別（下書き）'!AH10</f>
        <v>0</v>
      </c>
      <c r="Y14" s="197">
        <f>'市町村別（下書き）'!AI11</f>
        <v>0</v>
      </c>
      <c r="Z14" s="197">
        <f>'市町村別（下書き）'!AJ11</f>
        <v>0</v>
      </c>
      <c r="AA14" s="205">
        <f>SUM(V14,Z14:Z15)</f>
        <v>8369</v>
      </c>
      <c r="AB14" s="39"/>
      <c r="AC14" s="39"/>
    </row>
    <row r="15" spans="2:29" ht="22.5" customHeight="1">
      <c r="B15" s="461"/>
      <c r="C15" s="431"/>
      <c r="D15" s="190"/>
      <c r="E15" s="187">
        <f>'市町村別（下書き）'!I11</f>
        <v>0</v>
      </c>
      <c r="F15" s="226">
        <f>'市町村別（下書き）'!J11</f>
        <v>0</v>
      </c>
      <c r="G15" s="187">
        <f>'市町村別（下書き）'!K11</f>
        <v>0</v>
      </c>
      <c r="H15" s="187">
        <f>'市町村別（下書き）'!L11</f>
        <v>0</v>
      </c>
      <c r="I15" s="187">
        <f>'市町村別（下書き）'!Q11</f>
        <v>0</v>
      </c>
      <c r="J15" s="192">
        <f>'市町村別（下書き）'!R11</f>
        <v>0</v>
      </c>
      <c r="K15" s="206">
        <f>'市町村別（下書き）'!S11</f>
        <v>0</v>
      </c>
      <c r="L15" s="206">
        <f>'市町村別（下書き）'!T11</f>
        <v>0</v>
      </c>
      <c r="M15" s="190"/>
      <c r="N15" s="190"/>
      <c r="O15" s="191"/>
      <c r="P15" s="190"/>
      <c r="Q15" s="190"/>
      <c r="R15" s="190"/>
      <c r="S15" s="190"/>
      <c r="T15" s="192"/>
      <c r="U15" s="190"/>
      <c r="V15" s="190"/>
      <c r="W15" s="193"/>
      <c r="X15" s="208">
        <v>1</v>
      </c>
      <c r="Y15" s="195">
        <f>'市町村別（下書き）'!AL11</f>
        <v>100</v>
      </c>
      <c r="Z15" s="195">
        <f>'市町村別（下書き）'!AM11</f>
        <v>32</v>
      </c>
      <c r="AA15" s="196">
        <f>IF(ROUND(AA14/D14*100,2)&lt;=99.9,ROUND(AA14/D14*100,1),IF(AA14=D14,"100.0","99.9"))</f>
        <v>99</v>
      </c>
      <c r="AB15" s="39"/>
      <c r="AC15" s="39"/>
    </row>
    <row r="16" spans="2:29" ht="22.5" customHeight="1">
      <c r="B16" s="461"/>
      <c r="C16" s="472" t="s">
        <v>29</v>
      </c>
      <c r="D16" s="200">
        <f>'市町村別（下書き）'!D12</f>
        <v>6746</v>
      </c>
      <c r="E16" s="197">
        <f>'市町村別（下書き）'!E12</f>
        <v>1</v>
      </c>
      <c r="F16" s="308">
        <f>'市町村別（下書き）'!F12</f>
        <v>0</v>
      </c>
      <c r="G16" s="197">
        <f>'市町村別（下書き）'!G12</f>
        <v>8000</v>
      </c>
      <c r="H16" s="197">
        <f>'市町村別（下書き）'!H12</f>
        <v>6123</v>
      </c>
      <c r="I16" s="197">
        <f>'市町村別（下書き）'!M12</f>
        <v>3</v>
      </c>
      <c r="J16" s="198">
        <f>'市町村別（下書き）'!N12</f>
        <v>0</v>
      </c>
      <c r="K16" s="199">
        <f>'市町村別（下書き）'!O12</f>
        <v>990</v>
      </c>
      <c r="L16" s="199">
        <f>'市町村別（下書き）'!P12</f>
        <v>585</v>
      </c>
      <c r="M16" s="200">
        <f>'市町村別（下書き）'!U12</f>
        <v>0</v>
      </c>
      <c r="N16" s="200">
        <f>'市町村別（下書き）'!W12</f>
        <v>0</v>
      </c>
      <c r="O16" s="201">
        <f>'市町村別（下書き）'!X12</f>
        <v>0</v>
      </c>
      <c r="P16" s="200">
        <f>'市町村別（下書き）'!Y12</f>
        <v>0</v>
      </c>
      <c r="Q16" s="200">
        <f>'市町村別（下書き）'!AA12</f>
        <v>0</v>
      </c>
      <c r="R16" s="200">
        <f>'市町村別（下書き）'!AB12</f>
        <v>0</v>
      </c>
      <c r="S16" s="200">
        <f>'市町村別（下書き）'!AC12</f>
        <v>4</v>
      </c>
      <c r="T16" s="207">
        <f>'市町村別（下書き）'!AD12</f>
        <v>0</v>
      </c>
      <c r="U16" s="200">
        <f>'市町村別（下書き）'!AE12</f>
        <v>8990</v>
      </c>
      <c r="V16" s="200">
        <f>'市町村別（下書き）'!AF12</f>
        <v>6708</v>
      </c>
      <c r="W16" s="203">
        <f>IF(ROUND(V16/D16*100,2)&lt;=99.9,ROUND(V16/D16*100,1),IF(V16=D16,"100.0","99.9"))</f>
        <v>99.4</v>
      </c>
      <c r="X16" s="204">
        <f>'市町村別（下書き）'!AH12</f>
        <v>1</v>
      </c>
      <c r="Y16" s="197">
        <f>'市町村別（下書き）'!AI12</f>
        <v>98</v>
      </c>
      <c r="Z16" s="197">
        <f>'市町村別（下書き）'!AJ12</f>
        <v>31</v>
      </c>
      <c r="AA16" s="205">
        <f>SUM(V16,Z16:Z17)</f>
        <v>6739</v>
      </c>
      <c r="AB16" s="39"/>
      <c r="AC16" s="39"/>
    </row>
    <row r="17" spans="2:29" ht="22.5" customHeight="1">
      <c r="B17" s="461"/>
      <c r="C17" s="473"/>
      <c r="D17" s="190"/>
      <c r="E17" s="187">
        <f>'市町村別（下書き）'!I12</f>
        <v>0</v>
      </c>
      <c r="F17" s="226">
        <f>'市町村別（下書き）'!J12</f>
        <v>0</v>
      </c>
      <c r="G17" s="187">
        <f>'市町村別（下書き）'!K12</f>
        <v>0</v>
      </c>
      <c r="H17" s="187">
        <f>'市町村別（下書き）'!L12</f>
        <v>0</v>
      </c>
      <c r="I17" s="187">
        <f>'市町村別（下書き）'!Q12</f>
        <v>0</v>
      </c>
      <c r="J17" s="192">
        <f>'市町村別（下書き）'!R12</f>
        <v>0</v>
      </c>
      <c r="K17" s="206">
        <f>'市町村別（下書き）'!S12</f>
        <v>0</v>
      </c>
      <c r="L17" s="206">
        <f>'市町村別（下書き）'!T12</f>
        <v>0</v>
      </c>
      <c r="M17" s="190"/>
      <c r="N17" s="190"/>
      <c r="O17" s="191"/>
      <c r="P17" s="190"/>
      <c r="Q17" s="190"/>
      <c r="R17" s="190"/>
      <c r="S17" s="190"/>
      <c r="T17" s="192"/>
      <c r="U17" s="190"/>
      <c r="V17" s="190"/>
      <c r="W17" s="193"/>
      <c r="X17" s="208">
        <f>'市町村別（下書き）'!AK12</f>
        <v>0</v>
      </c>
      <c r="Y17" s="187">
        <f>'市町村別（下書き）'!AL12</f>
        <v>0</v>
      </c>
      <c r="Z17" s="187">
        <f>'市町村別（下書き）'!AM12</f>
        <v>0</v>
      </c>
      <c r="AA17" s="196">
        <f>IF(ROUND(AA16/D16*100,2)&lt;=99.9,ROUND(AA16/D16*100,1),IF(AA16=D16,"100.0","99.9"))</f>
        <v>99.9</v>
      </c>
      <c r="AB17" s="39"/>
      <c r="AC17" s="39"/>
    </row>
    <row r="18" spans="2:29" ht="22.5" customHeight="1">
      <c r="B18" s="461"/>
      <c r="C18" s="428" t="s">
        <v>30</v>
      </c>
      <c r="D18" s="200">
        <f>'市町村別（下書き）'!D13</f>
        <v>8133</v>
      </c>
      <c r="E18" s="197">
        <f>'市町村別（下書き）'!E13</f>
        <v>1</v>
      </c>
      <c r="F18" s="308">
        <f>'市町村別（下書き）'!F13</f>
        <v>0</v>
      </c>
      <c r="G18" s="197">
        <f>'市町村別（下書き）'!G13</f>
        <v>11000</v>
      </c>
      <c r="H18" s="197">
        <f>'市町村別（下書き）'!H13</f>
        <v>5309</v>
      </c>
      <c r="I18" s="197">
        <f>'市町村別（下書き）'!M13</f>
        <v>5</v>
      </c>
      <c r="J18" s="198">
        <f>'市町村別（下書き）'!N13</f>
        <v>0</v>
      </c>
      <c r="K18" s="199">
        <f>'市町村別（下書き）'!O13</f>
        <v>5567</v>
      </c>
      <c r="L18" s="199">
        <f>'市町村別（下書き）'!P13</f>
        <v>2819</v>
      </c>
      <c r="M18" s="200">
        <f>'市町村別（下書き）'!U13</f>
        <v>0</v>
      </c>
      <c r="N18" s="200">
        <f>'市町村別（下書き）'!W13</f>
        <v>0</v>
      </c>
      <c r="O18" s="201">
        <f>'市町村別（下書き）'!X13</f>
        <v>0</v>
      </c>
      <c r="P18" s="200">
        <f>'市町村別（下書き）'!Y13</f>
        <v>0</v>
      </c>
      <c r="Q18" s="200">
        <f>'市町村別（下書き）'!AA13</f>
        <v>0</v>
      </c>
      <c r="R18" s="200">
        <f>'市町村別（下書き）'!AB13</f>
        <v>0</v>
      </c>
      <c r="S18" s="200">
        <f>'市町村別（下書き）'!AC13</f>
        <v>6</v>
      </c>
      <c r="T18" s="207">
        <f>'市町村別（下書き）'!AD13</f>
        <v>0</v>
      </c>
      <c r="U18" s="200">
        <f>'市町村別（下書き）'!AE13</f>
        <v>16567</v>
      </c>
      <c r="V18" s="200">
        <f>'市町村別（下書き）'!AF13</f>
        <v>8128</v>
      </c>
      <c r="W18" s="203" t="str">
        <f>IF(ROUND(V18/D18*100,2)&lt;=99.9,ROUND(V18/D18*100,1),IF(V18=D18,"100.0","99.9"))</f>
        <v>99.9</v>
      </c>
      <c r="X18" s="204">
        <f>'市町村別（下書き）'!AH13</f>
        <v>1</v>
      </c>
      <c r="Y18" s="197">
        <f>'市町村別（下書き）'!AI13</f>
        <v>47</v>
      </c>
      <c r="Z18" s="197">
        <f>'市町村別（下書き）'!AJ13</f>
        <v>5</v>
      </c>
      <c r="AA18" s="205">
        <f>SUM(V18,Z18:Z19)</f>
        <v>8133</v>
      </c>
      <c r="AB18" s="39"/>
      <c r="AC18" s="39"/>
    </row>
    <row r="19" spans="2:29" ht="22.5" customHeight="1" thickBot="1">
      <c r="B19" s="461"/>
      <c r="C19" s="429"/>
      <c r="D19" s="190"/>
      <c r="E19" s="187">
        <f>'市町村別（下書き）'!I13</f>
        <v>0</v>
      </c>
      <c r="F19" s="226">
        <f>'市町村別（下書き）'!J13</f>
        <v>0</v>
      </c>
      <c r="G19" s="187">
        <f>'市町村別（下書き）'!K13</f>
        <v>0</v>
      </c>
      <c r="H19" s="187">
        <f>'市町村別（下書き）'!L13</f>
        <v>0</v>
      </c>
      <c r="I19" s="187">
        <f>'市町村別（下書き）'!Q13</f>
        <v>0</v>
      </c>
      <c r="J19" s="192">
        <f>'市町村別（下書き）'!R13</f>
        <v>0</v>
      </c>
      <c r="K19" s="206">
        <f>'市町村別（下書き）'!S13</f>
        <v>0</v>
      </c>
      <c r="L19" s="206">
        <f>'市町村別（下書き）'!T13</f>
        <v>0</v>
      </c>
      <c r="M19" s="190"/>
      <c r="N19" s="190"/>
      <c r="O19" s="191"/>
      <c r="P19" s="190"/>
      <c r="Q19" s="190"/>
      <c r="R19" s="190"/>
      <c r="S19" s="190"/>
      <c r="T19" s="192"/>
      <c r="U19" s="190"/>
      <c r="V19" s="190"/>
      <c r="W19" s="193"/>
      <c r="X19" s="208"/>
      <c r="Y19" s="187"/>
      <c r="Z19" s="187">
        <f>'市町村別（下書き）'!AM13</f>
        <v>0</v>
      </c>
      <c r="AA19" s="196" t="str">
        <f>IF(ROUND(AA18/D18*100,2)&lt;=99.9,ROUND(AA18/D18*100,1),IF(AA18=D18,"100.0","99.9"))</f>
        <v>100.0</v>
      </c>
      <c r="AB19" s="39"/>
      <c r="AC19" s="39"/>
    </row>
    <row r="20" spans="2:29" ht="22.5" customHeight="1">
      <c r="B20" s="461"/>
      <c r="C20" s="458" t="s">
        <v>236</v>
      </c>
      <c r="D20" s="209">
        <f aca="true" t="shared" si="0" ref="D20:V20">SUM(D8,D10,D12,D14,D16,D18)</f>
        <v>66130</v>
      </c>
      <c r="E20" s="209">
        <f t="shared" si="0"/>
        <v>6</v>
      </c>
      <c r="F20" s="212">
        <f t="shared" si="0"/>
        <v>0</v>
      </c>
      <c r="G20" s="209">
        <f t="shared" si="0"/>
        <v>80160</v>
      </c>
      <c r="H20" s="209">
        <f t="shared" si="0"/>
        <v>56576</v>
      </c>
      <c r="I20" s="209">
        <f t="shared" si="0"/>
        <v>25</v>
      </c>
      <c r="J20" s="210">
        <f t="shared" si="0"/>
        <v>0</v>
      </c>
      <c r="K20" s="209">
        <f t="shared" si="0"/>
        <v>16039</v>
      </c>
      <c r="L20" s="209">
        <f t="shared" si="0"/>
        <v>8001</v>
      </c>
      <c r="M20" s="209">
        <f t="shared" si="0"/>
        <v>9</v>
      </c>
      <c r="N20" s="209">
        <f t="shared" si="0"/>
        <v>1661</v>
      </c>
      <c r="O20" s="211">
        <f t="shared" si="0"/>
        <v>166</v>
      </c>
      <c r="P20" s="209">
        <f t="shared" si="0"/>
        <v>5</v>
      </c>
      <c r="Q20" s="209">
        <f t="shared" si="0"/>
        <v>1404</v>
      </c>
      <c r="R20" s="209">
        <f t="shared" si="0"/>
        <v>24</v>
      </c>
      <c r="S20" s="209">
        <f t="shared" si="0"/>
        <v>54</v>
      </c>
      <c r="T20" s="212">
        <f t="shared" si="0"/>
        <v>0</v>
      </c>
      <c r="U20" s="209">
        <f t="shared" si="0"/>
        <v>100739</v>
      </c>
      <c r="V20" s="209">
        <f t="shared" si="0"/>
        <v>65654</v>
      </c>
      <c r="W20" s="213">
        <f>IF(ROUND(V20/D20*100,2)&lt;=99.9,ROUND(V20/D20*100,1),IF(V20=D20,"100.0","99.9"))</f>
        <v>99.3</v>
      </c>
      <c r="X20" s="214">
        <f>SUM(X8,X10,X12,X14,X16,X18)</f>
        <v>2</v>
      </c>
      <c r="Y20" s="209">
        <f>SUM(Y8,Y10,Y12,Y14,Y16,Y18)</f>
        <v>145</v>
      </c>
      <c r="Z20" s="209">
        <f>SUM(Z8,Z10,Z12,Z14,Z16,Z18)</f>
        <v>36</v>
      </c>
      <c r="AA20" s="215">
        <f>SUM(AA8,AA10,AA12,AA14,AA16,AA18)</f>
        <v>66021</v>
      </c>
      <c r="AB20" s="39"/>
      <c r="AC20" s="39"/>
    </row>
    <row r="21" spans="2:29" ht="22.5" customHeight="1" thickBot="1">
      <c r="B21" s="461"/>
      <c r="C21" s="459"/>
      <c r="D21" s="216">
        <f>SUM(D9,D11,D13,D15,D17,D19)</f>
        <v>0</v>
      </c>
      <c r="E21" s="216">
        <f aca="true" t="shared" si="1" ref="E21:V21">SUM(E9,E11,E13,E15,E17,E19)</f>
        <v>0</v>
      </c>
      <c r="F21" s="219">
        <f t="shared" si="1"/>
        <v>0</v>
      </c>
      <c r="G21" s="216">
        <f t="shared" si="1"/>
        <v>0</v>
      </c>
      <c r="H21" s="216">
        <f t="shared" si="1"/>
        <v>0</v>
      </c>
      <c r="I21" s="216">
        <f>SUM(I9,I11,I13,I15,I17,I19)</f>
        <v>9</v>
      </c>
      <c r="J21" s="217">
        <f t="shared" si="1"/>
        <v>0</v>
      </c>
      <c r="K21" s="216">
        <f>SUM(K9,K11,K13,K15,K17,K19)</f>
        <v>2879</v>
      </c>
      <c r="L21" s="216">
        <f>SUM(L9,L11,L13,L15,L17,L19)</f>
        <v>911</v>
      </c>
      <c r="M21" s="216">
        <f t="shared" si="1"/>
        <v>0</v>
      </c>
      <c r="N21" s="216">
        <f t="shared" si="1"/>
        <v>0</v>
      </c>
      <c r="O21" s="218">
        <f t="shared" si="1"/>
        <v>0</v>
      </c>
      <c r="P21" s="216">
        <f t="shared" si="1"/>
        <v>0</v>
      </c>
      <c r="Q21" s="216">
        <f t="shared" si="1"/>
        <v>0</v>
      </c>
      <c r="R21" s="216">
        <f t="shared" si="1"/>
        <v>0</v>
      </c>
      <c r="S21" s="216">
        <f t="shared" si="1"/>
        <v>0</v>
      </c>
      <c r="T21" s="219">
        <f t="shared" si="1"/>
        <v>0</v>
      </c>
      <c r="U21" s="216">
        <f t="shared" si="1"/>
        <v>0</v>
      </c>
      <c r="V21" s="216">
        <f t="shared" si="1"/>
        <v>0</v>
      </c>
      <c r="W21" s="220">
        <f>SUM(W9,W11,W13,W15,W17,W19)</f>
        <v>0</v>
      </c>
      <c r="X21" s="221">
        <f>SUM(X9,X11,X13,X15,X17,X19)</f>
        <v>12</v>
      </c>
      <c r="Y21" s="216">
        <f>SUM(Y9,Y11,Y13,Y15,Y17,Y19)</f>
        <v>724</v>
      </c>
      <c r="Z21" s="216">
        <f>SUM(Z9,Z11,Z13,Z15,Z17,Z19)</f>
        <v>331</v>
      </c>
      <c r="AA21" s="222">
        <f>IF(ROUND(AA20/D20*100,2)&lt;=99.9,ROUND(AA20/D20*100,1),IF(AA20=D20,"100.0","99.9"))</f>
        <v>99.8</v>
      </c>
      <c r="AB21" s="39"/>
      <c r="AC21" s="39"/>
    </row>
    <row r="22" spans="2:29" ht="22.5" customHeight="1">
      <c r="B22" s="461"/>
      <c r="C22" s="430" t="s">
        <v>9</v>
      </c>
      <c r="D22" s="200">
        <f>'市町村別（下書き）'!D15</f>
        <v>37377</v>
      </c>
      <c r="E22" s="197">
        <f>'市町村別（下書き）'!E15</f>
        <v>1</v>
      </c>
      <c r="F22" s="308">
        <f>'市町村別（下書き）'!F15</f>
        <v>0</v>
      </c>
      <c r="G22" s="197">
        <f>'市町村別（下書き）'!G15</f>
        <v>40974</v>
      </c>
      <c r="H22" s="197">
        <f>'市町村別（下書き）'!H15</f>
        <v>37161</v>
      </c>
      <c r="I22" s="197">
        <f>'市町村別（下書き）'!M15</f>
        <v>1</v>
      </c>
      <c r="J22" s="223">
        <f>'市町村別（下書き）'!N15</f>
        <v>0</v>
      </c>
      <c r="K22" s="197">
        <f>'市町村別（下書き）'!O15</f>
        <v>1200</v>
      </c>
      <c r="L22" s="197">
        <f>'市町村別（下書き）'!P15</f>
        <v>202</v>
      </c>
      <c r="M22" s="200">
        <f>'市町村別（下書き）'!U15</f>
        <v>0</v>
      </c>
      <c r="N22" s="200">
        <f>'市町村別（下書き）'!W15</f>
        <v>0</v>
      </c>
      <c r="O22" s="201">
        <f>'市町村別（下書き）'!X15</f>
        <v>0</v>
      </c>
      <c r="P22" s="200">
        <f>'市町村別（下書き）'!Y15</f>
        <v>8</v>
      </c>
      <c r="Q22" s="200">
        <f>'市町村別（下書き）'!AA15</f>
        <v>1190</v>
      </c>
      <c r="R22" s="200">
        <f>'市町村別（下書き）'!AB15</f>
        <v>2325</v>
      </c>
      <c r="S22" s="200">
        <f>'市町村別（下書き）'!AC15</f>
        <v>10</v>
      </c>
      <c r="T22" s="207">
        <f>'市町村別（下書き）'!AD15</f>
        <v>0</v>
      </c>
      <c r="U22" s="200">
        <f>'市町村別（下書き）'!AE15</f>
        <v>42174</v>
      </c>
      <c r="V22" s="200">
        <f>'市町村別（下書き）'!AF15</f>
        <v>37363</v>
      </c>
      <c r="W22" s="224" t="str">
        <f>IF(ROUND(V22/D22*100,2)&lt;=99.9,ROUND(V22/D22*100,1),IF(V22=D22,"100.0","99.9"))</f>
        <v>99.9</v>
      </c>
      <c r="X22" s="225">
        <f>'市町村別（下書き）'!AH15</f>
        <v>0</v>
      </c>
      <c r="Y22" s="197">
        <f>'市町村別（下書き）'!AI15</f>
        <v>0</v>
      </c>
      <c r="Z22" s="197">
        <f>'市町村別（下書き）'!AJ15</f>
        <v>0</v>
      </c>
      <c r="AA22" s="205">
        <f>SUM(V22,Z22:Z23)</f>
        <v>37363</v>
      </c>
      <c r="AB22" s="39"/>
      <c r="AC22" s="39"/>
    </row>
    <row r="23" spans="2:29" ht="22.5" customHeight="1">
      <c r="B23" s="461"/>
      <c r="C23" s="431"/>
      <c r="D23" s="190"/>
      <c r="E23" s="187">
        <f>'市町村別（下書き）'!I15</f>
        <v>0</v>
      </c>
      <c r="F23" s="226">
        <f>'市町村別（下書き）'!J15</f>
        <v>0</v>
      </c>
      <c r="G23" s="187">
        <f>'市町村別（下書き）'!K15</f>
        <v>0</v>
      </c>
      <c r="H23" s="187">
        <f>'市町村別（下書き）'!L15</f>
        <v>0</v>
      </c>
      <c r="I23" s="187">
        <f>'市町村別（下書き）'!Q15</f>
        <v>0</v>
      </c>
      <c r="J23" s="226">
        <f>'市町村別（下書き）'!R15</f>
        <v>0</v>
      </c>
      <c r="K23" s="187">
        <f>'市町村別（下書き）'!S15</f>
        <v>0</v>
      </c>
      <c r="L23" s="187">
        <f>'市町村別（下書き）'!T15</f>
        <v>0</v>
      </c>
      <c r="M23" s="190"/>
      <c r="N23" s="190"/>
      <c r="O23" s="191"/>
      <c r="P23" s="190"/>
      <c r="Q23" s="190"/>
      <c r="R23" s="190"/>
      <c r="S23" s="190"/>
      <c r="T23" s="192"/>
      <c r="U23" s="190"/>
      <c r="V23" s="190"/>
      <c r="W23" s="227"/>
      <c r="X23" s="228">
        <f>'市町村別（下書き）'!AK15</f>
        <v>0</v>
      </c>
      <c r="Y23" s="187">
        <f>'市町村別（下書き）'!AL15</f>
        <v>0</v>
      </c>
      <c r="Z23" s="187">
        <f>'市町村別（下書き）'!AM15</f>
        <v>0</v>
      </c>
      <c r="AA23" s="196" t="str">
        <f>IF(ROUND(AA22/D22*100,2)&lt;=99.9,ROUND(AA22/D22*100,1),IF(AA22=D22,"100.0","99.9"))</f>
        <v>99.9</v>
      </c>
      <c r="AB23" s="39"/>
      <c r="AC23" s="39"/>
    </row>
    <row r="24" spans="2:29" ht="22.5" customHeight="1">
      <c r="B24" s="461"/>
      <c r="C24" s="428" t="s">
        <v>12</v>
      </c>
      <c r="D24" s="200">
        <f>'市町村別（下書き）'!D16</f>
        <v>67859</v>
      </c>
      <c r="E24" s="197">
        <f>'市町村別（下書き）'!E16</f>
        <v>2</v>
      </c>
      <c r="F24" s="309">
        <f>'市町村別（下書き）'!F16</f>
        <v>1</v>
      </c>
      <c r="G24" s="197">
        <f>'市町村別（下書き）'!G16</f>
        <v>63896</v>
      </c>
      <c r="H24" s="197">
        <f>'市町村別（下書き）'!H16</f>
        <v>60176</v>
      </c>
      <c r="I24" s="197">
        <f>'市町村別（下書き）'!M16</f>
        <v>0</v>
      </c>
      <c r="J24" s="223">
        <f>'市町村別（下書き）'!N16</f>
        <v>0</v>
      </c>
      <c r="K24" s="197">
        <f>'市町村別（下書き）'!O16</f>
        <v>0</v>
      </c>
      <c r="L24" s="197">
        <f>'市町村別（下書き）'!P16</f>
        <v>0</v>
      </c>
      <c r="M24" s="200">
        <f>'市町村別（下書き）'!U16</f>
        <v>16</v>
      </c>
      <c r="N24" s="200">
        <f>'市町村別（下書き）'!W16</f>
        <v>11155</v>
      </c>
      <c r="O24" s="201">
        <f>'市町村別（下書き）'!X16</f>
        <v>359</v>
      </c>
      <c r="P24" s="200">
        <f>'市町村別（下書き）'!Y16</f>
        <v>3</v>
      </c>
      <c r="Q24" s="200">
        <f>'市町村別（下書き）'!AA16</f>
        <v>1300</v>
      </c>
      <c r="R24" s="200">
        <f>'市町村別（下書き）'!AB16</f>
        <v>25</v>
      </c>
      <c r="S24" s="200">
        <f>'市町村別（下書き）'!AC16</f>
        <v>32</v>
      </c>
      <c r="T24" s="207">
        <f>'市町村別（下書き）'!AD16</f>
        <v>2</v>
      </c>
      <c r="U24" s="200">
        <f>'市町村別（下書き）'!AE16</f>
        <v>109947</v>
      </c>
      <c r="V24" s="200">
        <f>'市町村別（下書き）'!AF16</f>
        <v>67814</v>
      </c>
      <c r="W24" s="224" t="str">
        <f>IF(ROUND(V24/D24*100,2)&lt;=99.9,ROUND(V24/D24*100,1),IF(V24=D24,"100.0","99.9"))</f>
        <v>99.9</v>
      </c>
      <c r="X24" s="225">
        <f>'市町村別（下書き）'!AH16</f>
        <v>0</v>
      </c>
      <c r="Y24" s="197">
        <f>'市町村別（下書き）'!AI16</f>
        <v>0</v>
      </c>
      <c r="Z24" s="197">
        <f>'市町村別（下書き）'!AJ16</f>
        <v>0</v>
      </c>
      <c r="AA24" s="205">
        <f>SUM(V24,Z24:Z25)</f>
        <v>67814</v>
      </c>
      <c r="AB24" s="39"/>
      <c r="AC24" s="39"/>
    </row>
    <row r="25" spans="2:29" ht="22.5" customHeight="1">
      <c r="B25" s="461"/>
      <c r="C25" s="431"/>
      <c r="D25" s="190"/>
      <c r="E25" s="187">
        <f>'市町村別（下書き）'!I16</f>
        <v>2</v>
      </c>
      <c r="F25" s="310">
        <f>'市町村別（下書き）'!J16</f>
        <v>0</v>
      </c>
      <c r="G25" s="187">
        <f>'市町村別（下書き）'!K16</f>
        <v>23200</v>
      </c>
      <c r="H25" s="187">
        <f>'市町村別（下書き）'!L16</f>
        <v>4250</v>
      </c>
      <c r="I25" s="187">
        <f>'市町村別（下書き）'!Q16</f>
        <v>9</v>
      </c>
      <c r="J25" s="229">
        <f>'市町村別（下書き）'!R16</f>
        <v>1</v>
      </c>
      <c r="K25" s="187">
        <f>'市町村別（下書き）'!S16</f>
        <v>11696</v>
      </c>
      <c r="L25" s="187">
        <f>'市町村別（下書き）'!T16</f>
        <v>3029</v>
      </c>
      <c r="M25" s="190"/>
      <c r="N25" s="190"/>
      <c r="O25" s="191"/>
      <c r="P25" s="190"/>
      <c r="Q25" s="190"/>
      <c r="R25" s="190"/>
      <c r="S25" s="190"/>
      <c r="T25" s="192"/>
      <c r="U25" s="190"/>
      <c r="V25" s="190"/>
      <c r="W25" s="227"/>
      <c r="X25" s="228">
        <f>'市町村別（下書き）'!AK16</f>
        <v>0</v>
      </c>
      <c r="Y25" s="195">
        <f>'市町村別（下書き）'!AL16</f>
        <v>0</v>
      </c>
      <c r="Z25" s="230">
        <f>'市町村別（下書き）'!AM16</f>
        <v>0</v>
      </c>
      <c r="AA25" s="196" t="str">
        <f>IF(ROUND(AA24/D24*100,2)&lt;=99.9,ROUND(AA24/D24*100,1),IF(AA24=D24,"100.0","99.9"))</f>
        <v>99.9</v>
      </c>
      <c r="AB25" s="39"/>
      <c r="AC25" s="39"/>
    </row>
    <row r="26" spans="2:29" ht="22.5" customHeight="1">
      <c r="B26" s="461"/>
      <c r="C26" s="428" t="s">
        <v>8</v>
      </c>
      <c r="D26" s="200">
        <f>'市町村別（下書き）'!D17</f>
        <v>194478</v>
      </c>
      <c r="E26" s="197">
        <f>'市町村別（下書き）'!E17</f>
        <v>1</v>
      </c>
      <c r="F26" s="231">
        <f>'市町村別（下書き）'!F17</f>
        <v>0</v>
      </c>
      <c r="G26" s="232">
        <f>'市町村別（下書き）'!G17</f>
        <v>202710</v>
      </c>
      <c r="H26" s="197">
        <f>'市町村別（下書き）'!H17</f>
        <v>193035</v>
      </c>
      <c r="I26" s="197">
        <f>'市町村別（下書き）'!M17</f>
        <v>1</v>
      </c>
      <c r="J26" s="231">
        <f>'市町村別（下書き）'!N17</f>
        <v>0</v>
      </c>
      <c r="K26" s="197">
        <f>'市町村別（下書き）'!O17</f>
        <v>110</v>
      </c>
      <c r="L26" s="197">
        <f>'市町村別（下書き）'!P17</f>
        <v>70</v>
      </c>
      <c r="M26" s="200">
        <f>'市町村別（下書き）'!U17</f>
        <v>28</v>
      </c>
      <c r="N26" s="200">
        <f>'市町村別（下書き）'!W17</f>
        <v>23560</v>
      </c>
      <c r="O26" s="201">
        <f>'市町村別（下書き）'!X17</f>
        <v>1035</v>
      </c>
      <c r="P26" s="200">
        <f>'市町村別（下書き）'!Y17</f>
        <v>4</v>
      </c>
      <c r="Q26" s="200">
        <f>'市町村別（下書き）'!AA17</f>
        <v>16756</v>
      </c>
      <c r="R26" s="200">
        <f>'市町村別（下書き）'!AB17</f>
        <v>367</v>
      </c>
      <c r="S26" s="200">
        <f>'市町村別（下書き）'!AC17</f>
        <v>34</v>
      </c>
      <c r="T26" s="207">
        <f>'市町村別（下書き）'!AD17</f>
        <v>0</v>
      </c>
      <c r="U26" s="200">
        <f>'市町村別（下書き）'!AE17</f>
        <v>226380</v>
      </c>
      <c r="V26" s="200">
        <f>'市町村別（下書き）'!AF17</f>
        <v>194140</v>
      </c>
      <c r="W26" s="224">
        <f>IF(ROUND(V26/D26*100,2)&lt;=99.9,ROUND(V26/D26*100,1),IF(V26=D26,"100.0","99.9"))</f>
        <v>99.8</v>
      </c>
      <c r="X26" s="204">
        <f>'市町村別（下書き）'!AH17</f>
        <v>0</v>
      </c>
      <c r="Y26" s="232">
        <f>'市町村別（下書き）'!AI17</f>
        <v>0</v>
      </c>
      <c r="Z26" s="197">
        <f>'市町村別（下書き）'!AJ17</f>
        <v>0</v>
      </c>
      <c r="AA26" s="205">
        <f>SUM(V26,Z26:Z27)</f>
        <v>194140</v>
      </c>
      <c r="AB26" s="39"/>
      <c r="AC26" s="39"/>
    </row>
    <row r="27" spans="2:29" ht="22.5" customHeight="1">
      <c r="B27" s="461"/>
      <c r="C27" s="431"/>
      <c r="D27" s="190"/>
      <c r="E27" s="187">
        <f>'市町村別（下書き）'!I17</f>
        <v>0</v>
      </c>
      <c r="F27" s="233">
        <f>'市町村別（下書き）'!J17</f>
        <v>0</v>
      </c>
      <c r="G27" s="234">
        <f>'市町村別（下書き）'!K17</f>
        <v>0</v>
      </c>
      <c r="H27" s="187">
        <f>'市町村別（下書き）'!L17</f>
        <v>0</v>
      </c>
      <c r="I27" s="187">
        <f>'市町村別（下書き）'!Q17</f>
        <v>0</v>
      </c>
      <c r="J27" s="233">
        <f>'市町村別（下書き）'!R17</f>
        <v>0</v>
      </c>
      <c r="K27" s="187">
        <f>'市町村別（下書き）'!S17</f>
        <v>0</v>
      </c>
      <c r="L27" s="187">
        <f>'市町村別（下書き）'!T17</f>
        <v>0</v>
      </c>
      <c r="M27" s="190"/>
      <c r="N27" s="190"/>
      <c r="O27" s="191"/>
      <c r="P27" s="190"/>
      <c r="Q27" s="190"/>
      <c r="R27" s="190"/>
      <c r="S27" s="190"/>
      <c r="T27" s="192"/>
      <c r="U27" s="190"/>
      <c r="V27" s="190"/>
      <c r="W27" s="227"/>
      <c r="X27" s="208">
        <f>'市町村別（下書き）'!AK17</f>
        <v>0</v>
      </c>
      <c r="Y27" s="234">
        <f>'市町村別（下書き）'!AL17</f>
        <v>0</v>
      </c>
      <c r="Z27" s="187">
        <f>'市町村別（下書き）'!AM17</f>
        <v>0</v>
      </c>
      <c r="AA27" s="196">
        <f>IF(ROUND(AA26/D26*100,2)&lt;=99.9,ROUND(AA26/D26*100,1),IF(AA26=D26,"100.0","99.9"))</f>
        <v>99.8</v>
      </c>
      <c r="AB27" s="39"/>
      <c r="AC27" s="39"/>
    </row>
    <row r="28" spans="2:29" ht="22.5" customHeight="1">
      <c r="B28" s="461"/>
      <c r="C28" s="428" t="s">
        <v>10</v>
      </c>
      <c r="D28" s="200">
        <f>'市町村別（下書き）'!D18</f>
        <v>109887</v>
      </c>
      <c r="E28" s="197">
        <f>'市町村別（下書き）'!E18</f>
        <v>1</v>
      </c>
      <c r="F28" s="231">
        <f>'市町村別（下書き）'!F18</f>
        <v>0</v>
      </c>
      <c r="G28" s="232">
        <f>'市町村別（下書き）'!G18</f>
        <v>107510</v>
      </c>
      <c r="H28" s="197">
        <f>'市町村別（下書き）'!H18</f>
        <v>104525</v>
      </c>
      <c r="I28" s="197">
        <f>'市町村別（下書き）'!M18</f>
        <v>2</v>
      </c>
      <c r="J28" s="231">
        <f>'市町村別（下書き）'!N18</f>
        <v>0</v>
      </c>
      <c r="K28" s="197">
        <f>'市町村別（下書き）'!O18</f>
        <v>4059</v>
      </c>
      <c r="L28" s="197">
        <f>'市町村別（下書き）'!P18</f>
        <v>3332</v>
      </c>
      <c r="M28" s="200">
        <f>'市町村別（下書き）'!U18</f>
        <v>10</v>
      </c>
      <c r="N28" s="200">
        <f>'市町村別（下書き）'!W18</f>
        <v>2136</v>
      </c>
      <c r="O28" s="201">
        <f>'市町村別（下書き）'!X18</f>
        <v>129</v>
      </c>
      <c r="P28" s="200">
        <f>'市町村別（下書き）'!Y18</f>
        <v>2</v>
      </c>
      <c r="Q28" s="200">
        <f>'市町村別（下書き）'!AA18</f>
        <v>1890</v>
      </c>
      <c r="R28" s="200">
        <f>'市町村別（下書き）'!AB18</f>
        <v>129</v>
      </c>
      <c r="S28" s="200">
        <f>'市町村別（下書き）'!AC18</f>
        <v>17</v>
      </c>
      <c r="T28" s="207">
        <f>'市町村別（下書き）'!AD18</f>
        <v>0</v>
      </c>
      <c r="U28" s="200">
        <f>'市町村別（下書き）'!AE18</f>
        <v>114924</v>
      </c>
      <c r="V28" s="200">
        <f>'市町村別（下書き）'!AF18</f>
        <v>109683</v>
      </c>
      <c r="W28" s="224">
        <f>IF(ROUND(V28/D28*100,2)&lt;=99.9,ROUND(V28/D28*100,1),IF(V28=D28,"100.0","99.9"))</f>
        <v>99.8</v>
      </c>
      <c r="X28" s="204">
        <f>'市町村別（下書き）'!AH18</f>
        <v>0</v>
      </c>
      <c r="Y28" s="232">
        <f>'市町村別（下書き）'!AI18</f>
        <v>0</v>
      </c>
      <c r="Z28" s="197">
        <f>'市町村別（下書き）'!AJ18</f>
        <v>0</v>
      </c>
      <c r="AA28" s="205">
        <f>SUM(V28,Z28:Z29)</f>
        <v>109810</v>
      </c>
      <c r="AB28" s="39"/>
      <c r="AC28" s="39"/>
    </row>
    <row r="29" spans="2:29" ht="22.5" customHeight="1">
      <c r="B29" s="461"/>
      <c r="C29" s="431"/>
      <c r="D29" s="190"/>
      <c r="E29" s="187">
        <f>'市町村別（下書き）'!I18</f>
        <v>0</v>
      </c>
      <c r="F29" s="233">
        <f>'市町村別（下書き）'!J18</f>
        <v>0</v>
      </c>
      <c r="G29" s="234">
        <f>'市町村別（下書き）'!K18</f>
        <v>0</v>
      </c>
      <c r="H29" s="187">
        <f>'市町村別（下書き）'!L18</f>
        <v>0</v>
      </c>
      <c r="I29" s="187">
        <f>'市町村別（下書き）'!Q18</f>
        <v>2</v>
      </c>
      <c r="J29" s="233">
        <f>'市町村別（下書き）'!R18</f>
        <v>0</v>
      </c>
      <c r="K29" s="187">
        <f>'市町村別（下書き）'!S18</f>
        <v>1219</v>
      </c>
      <c r="L29" s="187">
        <f>'市町村別（下書き）'!T18</f>
        <v>1697</v>
      </c>
      <c r="M29" s="190"/>
      <c r="N29" s="190"/>
      <c r="O29" s="191"/>
      <c r="P29" s="190"/>
      <c r="Q29" s="190"/>
      <c r="R29" s="190"/>
      <c r="S29" s="190"/>
      <c r="T29" s="192"/>
      <c r="U29" s="190"/>
      <c r="V29" s="190"/>
      <c r="W29" s="227"/>
      <c r="X29" s="208">
        <f>'市町村別（下書き）'!AK18</f>
        <v>2</v>
      </c>
      <c r="Y29" s="234">
        <f>'市町村別（下書き）'!AL18</f>
        <v>200</v>
      </c>
      <c r="Z29" s="187">
        <f>'市町村別（下書き）'!AM18</f>
        <v>127</v>
      </c>
      <c r="AA29" s="196" t="str">
        <f>IF(ROUND(AA28/D28*100,2)&lt;=99.9,ROUND(AA28/D28*100,1),IF(AA28=D28,"100.0","99.9"))</f>
        <v>99.9</v>
      </c>
      <c r="AB29" s="39"/>
      <c r="AC29" s="39"/>
    </row>
    <row r="30" spans="2:29" ht="22.5" customHeight="1">
      <c r="B30" s="461"/>
      <c r="C30" s="428" t="s">
        <v>24</v>
      </c>
      <c r="D30" s="200">
        <f>'市町村別（下書き）'!D19</f>
        <v>52367</v>
      </c>
      <c r="E30" s="197">
        <f>'市町村別（下書き）'!E19</f>
        <v>1</v>
      </c>
      <c r="F30" s="231">
        <f>'市町村別（下書き）'!F19</f>
        <v>0</v>
      </c>
      <c r="G30" s="232">
        <f>'市町村別（下書き）'!G19</f>
        <v>53914</v>
      </c>
      <c r="H30" s="197">
        <f>'市町村別（下書き）'!H19</f>
        <v>50569</v>
      </c>
      <c r="I30" s="197">
        <f>'市町村別（下書き）'!M19</f>
        <v>1</v>
      </c>
      <c r="J30" s="231">
        <f>'市町村別（下書き）'!N19</f>
        <v>0</v>
      </c>
      <c r="K30" s="197">
        <f>'市町村別（下書き）'!O19</f>
        <v>4980</v>
      </c>
      <c r="L30" s="197">
        <f>'市町村別（下書き）'!P19</f>
        <v>944</v>
      </c>
      <c r="M30" s="200">
        <f>'市町村別（下書き）'!U19</f>
        <v>18</v>
      </c>
      <c r="N30" s="200">
        <f>'市町村別（下書き）'!W19</f>
        <v>17515</v>
      </c>
      <c r="O30" s="201">
        <f>'市町村別（下書き）'!X19</f>
        <v>697</v>
      </c>
      <c r="P30" s="200">
        <f>'市町村別（下書き）'!Y19</f>
        <v>0</v>
      </c>
      <c r="Q30" s="200">
        <f>'市町村別（下書き）'!AA19</f>
        <v>0</v>
      </c>
      <c r="R30" s="200">
        <f>'市町村別（下書き）'!AB19</f>
        <v>0</v>
      </c>
      <c r="S30" s="200">
        <f>'市町村別（下書き）'!AC19</f>
        <v>22</v>
      </c>
      <c r="T30" s="207">
        <f>'市町村別（下書き）'!AD19</f>
        <v>0</v>
      </c>
      <c r="U30" s="200">
        <f>'市町村別（下書き）'!AE19</f>
        <v>80120</v>
      </c>
      <c r="V30" s="200">
        <f>'市町村別（下書き）'!AF19</f>
        <v>52352</v>
      </c>
      <c r="W30" s="224" t="str">
        <f>IF(ROUND(V30/D30*100,2)&lt;=99.9,ROUND(V30/D30*100,1),IF(V30=D30,"100.0","99.9"))</f>
        <v>99.9</v>
      </c>
      <c r="X30" s="204">
        <f>'市町村別（下書き）'!AH19</f>
        <v>0</v>
      </c>
      <c r="Y30" s="232">
        <f>'市町村別（下書き）'!AI19</f>
        <v>0</v>
      </c>
      <c r="Z30" s="197">
        <f>'市町村別（下書き）'!AJ19</f>
        <v>0</v>
      </c>
      <c r="AA30" s="205">
        <f>SUM(V30,Z30:Z31)</f>
        <v>52352</v>
      </c>
      <c r="AB30" s="39"/>
      <c r="AC30" s="39"/>
    </row>
    <row r="31" spans="2:29" ht="22.5" customHeight="1">
      <c r="B31" s="461"/>
      <c r="C31" s="431"/>
      <c r="D31" s="190"/>
      <c r="E31" s="187">
        <f>'市町村別（下書き）'!I19</f>
        <v>0</v>
      </c>
      <c r="F31" s="233">
        <f>'市町村別（下書き）'!J19</f>
        <v>0</v>
      </c>
      <c r="G31" s="234">
        <f>'市町村別（下書き）'!K19</f>
        <v>0</v>
      </c>
      <c r="H31" s="187">
        <f>'市町村別（下書き）'!L19</f>
        <v>0</v>
      </c>
      <c r="I31" s="187">
        <f>'市町村別（下書き）'!Q19</f>
        <v>2</v>
      </c>
      <c r="J31" s="233">
        <f>'市町村別（下書き）'!R19</f>
        <v>0</v>
      </c>
      <c r="K31" s="187">
        <f>'市町村別（下書き）'!S19</f>
        <v>3711</v>
      </c>
      <c r="L31" s="187">
        <f>'市町村別（下書き）'!T19</f>
        <v>142</v>
      </c>
      <c r="M31" s="190"/>
      <c r="N31" s="190"/>
      <c r="O31" s="191"/>
      <c r="P31" s="190"/>
      <c r="Q31" s="190"/>
      <c r="R31" s="190"/>
      <c r="S31" s="190"/>
      <c r="T31" s="192"/>
      <c r="U31" s="190"/>
      <c r="V31" s="190"/>
      <c r="W31" s="227"/>
      <c r="X31" s="208">
        <f>'市町村別（下書き）'!AK19</f>
        <v>0</v>
      </c>
      <c r="Y31" s="234">
        <f>'市町村別（下書き）'!AL19</f>
        <v>0</v>
      </c>
      <c r="Z31" s="187">
        <f>'市町村別（下書き）'!AM19</f>
        <v>0</v>
      </c>
      <c r="AA31" s="196" t="str">
        <f>IF(ROUND(AA30/D30*100,2)&lt;=99.9,ROUND(AA30/D30*100,1),IF(AA30=D30,"100.0","99.9"))</f>
        <v>99.9</v>
      </c>
      <c r="AB31" s="39"/>
      <c r="AC31" s="39"/>
    </row>
    <row r="32" spans="2:29" ht="22.5" customHeight="1">
      <c r="B32" s="461"/>
      <c r="C32" s="470" t="s">
        <v>163</v>
      </c>
      <c r="D32" s="200">
        <f>'市町村別（下書き）'!D20</f>
        <v>30878</v>
      </c>
      <c r="E32" s="197">
        <f>'市町村別（下書き）'!E20</f>
        <v>1</v>
      </c>
      <c r="F32" s="231">
        <f>'市町村別（下書き）'!F20</f>
        <v>0</v>
      </c>
      <c r="G32" s="232">
        <f>'市町村別（下書き）'!G20</f>
        <v>30650</v>
      </c>
      <c r="H32" s="197">
        <f>'市町村別（下書き）'!H20</f>
        <v>27241</v>
      </c>
      <c r="I32" s="197">
        <f>'市町村別（下書き）'!M20</f>
        <v>8</v>
      </c>
      <c r="J32" s="231">
        <f>'市町村別（下書き）'!N20</f>
        <v>0</v>
      </c>
      <c r="K32" s="197">
        <f>'市町村別（下書き）'!O20</f>
        <v>5665</v>
      </c>
      <c r="L32" s="197">
        <f>'市町村別（下書き）'!P20</f>
        <v>2690</v>
      </c>
      <c r="M32" s="200">
        <f>'市町村別（下書き）'!U20</f>
        <v>11</v>
      </c>
      <c r="N32" s="200">
        <f>'市町村別（下書き）'!W20</f>
        <v>11600</v>
      </c>
      <c r="O32" s="201">
        <f>'市町村別（下書き）'!X20</f>
        <v>342</v>
      </c>
      <c r="P32" s="200">
        <f>'市町村別（下書き）'!Y20</f>
        <v>2</v>
      </c>
      <c r="Q32" s="200">
        <f>'市町村別（下書き）'!AA20</f>
        <v>500</v>
      </c>
      <c r="R32" s="200">
        <f>'市町村別（下書き）'!AB20</f>
        <v>0</v>
      </c>
      <c r="S32" s="200">
        <f>'市町村別（下書き）'!AC20</f>
        <v>24</v>
      </c>
      <c r="T32" s="207">
        <f>'市町村別（下書き）'!AD20</f>
        <v>0</v>
      </c>
      <c r="U32" s="200">
        <f>'市町村別（下書き）'!AE20</f>
        <v>49572</v>
      </c>
      <c r="V32" s="200">
        <f>'市町村別（下書き）'!AF20</f>
        <v>30578</v>
      </c>
      <c r="W32" s="224">
        <f>IF(ROUND(V32/D32*100,2)&lt;=99.9,ROUND(V32/D32*100,1),IF(V32=D32,"100.0","99.9"))</f>
        <v>99</v>
      </c>
      <c r="X32" s="204">
        <f>'市町村別（下書き）'!AH20</f>
        <v>7</v>
      </c>
      <c r="Y32" s="232">
        <f>'市町村別（下書き）'!AI20</f>
        <v>420</v>
      </c>
      <c r="Z32" s="197">
        <f>'市町村別（下書き）'!AJ20</f>
        <v>177</v>
      </c>
      <c r="AA32" s="205">
        <f>SUM(V32,Z32:Z33)</f>
        <v>30847</v>
      </c>
      <c r="AB32" s="39"/>
      <c r="AC32" s="39"/>
    </row>
    <row r="33" spans="2:29" ht="22.5" customHeight="1">
      <c r="B33" s="461"/>
      <c r="C33" s="471"/>
      <c r="D33" s="190"/>
      <c r="E33" s="187">
        <f>'市町村別（下書き）'!I20</f>
        <v>0</v>
      </c>
      <c r="F33" s="233">
        <f>'市町村別（下書き）'!J20</f>
        <v>0</v>
      </c>
      <c r="G33" s="234">
        <f>'市町村別（下書き）'!K20</f>
        <v>0</v>
      </c>
      <c r="H33" s="187">
        <f>'市町村別（下書き）'!L20</f>
        <v>0</v>
      </c>
      <c r="I33" s="187">
        <f>'市町村別（下書き）'!Q20</f>
        <v>2</v>
      </c>
      <c r="J33" s="233">
        <f>'市町村別（下書き）'!R20</f>
        <v>0</v>
      </c>
      <c r="K33" s="187">
        <f>'市町村別（下書き）'!S20</f>
        <v>1657</v>
      </c>
      <c r="L33" s="187">
        <f>'市町村別（下書き）'!T20</f>
        <v>305</v>
      </c>
      <c r="M33" s="190"/>
      <c r="N33" s="190"/>
      <c r="O33" s="191"/>
      <c r="P33" s="190"/>
      <c r="Q33" s="190"/>
      <c r="R33" s="190"/>
      <c r="S33" s="190"/>
      <c r="T33" s="192"/>
      <c r="U33" s="190"/>
      <c r="V33" s="190"/>
      <c r="W33" s="227"/>
      <c r="X33" s="208">
        <f>'市町村別（下書き）'!AK20</f>
        <v>2</v>
      </c>
      <c r="Y33" s="234">
        <f>'市町村別（下書き）'!AL20</f>
        <v>88</v>
      </c>
      <c r="Z33" s="187">
        <f>'市町村別（下書き）'!AM20</f>
        <v>92</v>
      </c>
      <c r="AA33" s="196">
        <f>IF(ROUND(AA32/D32*100,2)&lt;=99.9,ROUND(AA32/D32*100,1),IF(AA32=D32,"100.0","99.9"))</f>
        <v>99.9</v>
      </c>
      <c r="AB33" s="39"/>
      <c r="AC33" s="39"/>
    </row>
    <row r="34" spans="2:29" ht="22.5" customHeight="1">
      <c r="B34" s="461"/>
      <c r="C34" s="470" t="s">
        <v>170</v>
      </c>
      <c r="D34" s="200">
        <f>'市町村別（下書き）'!D21</f>
        <v>48004</v>
      </c>
      <c r="E34" s="197">
        <f>'市町村別（下書き）'!E21</f>
        <v>2</v>
      </c>
      <c r="F34" s="311">
        <f>'市町村別（下書き）'!F21</f>
        <v>1</v>
      </c>
      <c r="G34" s="232">
        <f>'市町村別（下書き）'!G21</f>
        <v>45140</v>
      </c>
      <c r="H34" s="197">
        <f>'市町村別（下書き）'!H21</f>
        <v>42226</v>
      </c>
      <c r="I34" s="197">
        <f>'市町村別（下書き）'!M21</f>
        <v>5</v>
      </c>
      <c r="J34" s="231">
        <f>'市町村別（下書き）'!N21</f>
        <v>0</v>
      </c>
      <c r="K34" s="197">
        <f>'市町村別（下書き）'!O21</f>
        <v>3970</v>
      </c>
      <c r="L34" s="197">
        <f>'市町村別（下書き）'!P21</f>
        <v>2979</v>
      </c>
      <c r="M34" s="200">
        <f>'市町村別（下書き）'!U21</f>
        <v>11</v>
      </c>
      <c r="N34" s="200">
        <f>'市町村別（下書き）'!W21</f>
        <v>3239</v>
      </c>
      <c r="O34" s="201">
        <f>'市町村別（下書き）'!X21</f>
        <v>470</v>
      </c>
      <c r="P34" s="200">
        <f>'市町村別（下書き）'!Y21</f>
        <v>0</v>
      </c>
      <c r="Q34" s="200">
        <f>'市町村別（下書き）'!AA21</f>
        <v>0</v>
      </c>
      <c r="R34" s="200">
        <f>'市町村別（下書き）'!AB21</f>
        <v>0</v>
      </c>
      <c r="S34" s="200">
        <f>'市町村別（下書き）'!AC21</f>
        <v>22</v>
      </c>
      <c r="T34" s="207">
        <f>'市町村別（下書き）'!AD21</f>
        <v>1</v>
      </c>
      <c r="U34" s="200">
        <f>'市町村別（下書き）'!AE21</f>
        <v>54676</v>
      </c>
      <c r="V34" s="200">
        <f>'市町村別（下書き）'!AF21</f>
        <v>47535</v>
      </c>
      <c r="W34" s="224">
        <f>IF(ROUND(V34/D34*100,2)&lt;=99.9,ROUND(V34/D34*100,1),IF(V34=D34,"100.0","99.9"))</f>
        <v>99</v>
      </c>
      <c r="X34" s="204">
        <f>'市町村別（下書き）'!AH21</f>
        <v>3</v>
      </c>
      <c r="Y34" s="232">
        <f>'市町村別（下書き）'!AI21</f>
        <v>220</v>
      </c>
      <c r="Z34" s="197">
        <f>'市町村別（下書き）'!AJ21</f>
        <v>30</v>
      </c>
      <c r="AA34" s="205">
        <f>SUM(V34,Z34:Z35)</f>
        <v>47565</v>
      </c>
      <c r="AB34" s="39"/>
      <c r="AC34" s="39"/>
    </row>
    <row r="35" spans="2:29" ht="22.5" customHeight="1">
      <c r="B35" s="461"/>
      <c r="C35" s="471"/>
      <c r="D35" s="190"/>
      <c r="E35" s="187">
        <f>'市町村別（下書き）'!I21</f>
        <v>0</v>
      </c>
      <c r="F35" s="233">
        <f>'市町村別（下書き）'!J21</f>
        <v>0</v>
      </c>
      <c r="G35" s="234">
        <f>'市町村別（下書き）'!K21</f>
        <v>0</v>
      </c>
      <c r="H35" s="187">
        <f>'市町村別（下書き）'!L21</f>
        <v>0</v>
      </c>
      <c r="I35" s="187">
        <f>'市町村別（下書き）'!Q21</f>
        <v>4</v>
      </c>
      <c r="J35" s="233">
        <f>'市町村別（下書き）'!R21</f>
        <v>0</v>
      </c>
      <c r="K35" s="187">
        <f>'市町村別（下書き）'!S21</f>
        <v>2327</v>
      </c>
      <c r="L35" s="187">
        <f>'市町村別（下書き）'!T21</f>
        <v>1860</v>
      </c>
      <c r="M35" s="190"/>
      <c r="N35" s="190"/>
      <c r="O35" s="191"/>
      <c r="P35" s="190"/>
      <c r="Q35" s="190"/>
      <c r="R35" s="190"/>
      <c r="S35" s="190"/>
      <c r="T35" s="192"/>
      <c r="U35" s="190"/>
      <c r="V35" s="190"/>
      <c r="W35" s="227"/>
      <c r="X35" s="208">
        <f>'市町村別（下書き）'!AK21</f>
        <v>0</v>
      </c>
      <c r="Y35" s="234">
        <f>'市町村別（下書き）'!AL21</f>
        <v>0</v>
      </c>
      <c r="Z35" s="187">
        <f>'市町村別（下書き）'!AM21</f>
        <v>0</v>
      </c>
      <c r="AA35" s="196">
        <f>IF(ROUND(AA34/D34*100,2)&lt;=99.9,ROUND(AA34/D34*100,1),IF(AA34=D34,"100.0","99.9"))</f>
        <v>99.1</v>
      </c>
      <c r="AB35" s="39"/>
      <c r="AC35" s="39"/>
    </row>
    <row r="36" spans="2:29" ht="22.5" customHeight="1">
      <c r="B36" s="461"/>
      <c r="C36" s="428" t="s">
        <v>32</v>
      </c>
      <c r="D36" s="200">
        <f>'市町村別（下書き）'!D22</f>
        <v>37614</v>
      </c>
      <c r="E36" s="197">
        <f>'市町村別（下書き）'!E22</f>
        <v>2</v>
      </c>
      <c r="F36" s="231">
        <f>'市町村別（下書き）'!F22</f>
        <v>1</v>
      </c>
      <c r="G36" s="232">
        <f>'市町村別（下書き）'!G22</f>
        <v>36640</v>
      </c>
      <c r="H36" s="197">
        <f>'市町村別（下書き）'!H22</f>
        <v>34228</v>
      </c>
      <c r="I36" s="197">
        <f>'市町村別（下書き）'!M22</f>
        <v>3</v>
      </c>
      <c r="J36" s="231">
        <f>'市町村別（下書き）'!N22</f>
        <v>0</v>
      </c>
      <c r="K36" s="197">
        <f>'市町村別（下書き）'!O22</f>
        <v>6916</v>
      </c>
      <c r="L36" s="197">
        <f>'市町村別（下書き）'!P22</f>
        <v>2574</v>
      </c>
      <c r="M36" s="200">
        <f>'市町村別（下書き）'!U22</f>
        <v>3</v>
      </c>
      <c r="N36" s="200">
        <f>'市町村別（下書き）'!W22</f>
        <v>4161</v>
      </c>
      <c r="O36" s="201">
        <f>'市町村別（下書き）'!X22</f>
        <v>5</v>
      </c>
      <c r="P36" s="200">
        <f>'市町村別（下書き）'!Y22</f>
        <v>0</v>
      </c>
      <c r="Q36" s="200">
        <f>'市町村別（下書き）'!AA22</f>
        <v>0</v>
      </c>
      <c r="R36" s="200">
        <f>'市町村別（下書き）'!AB22</f>
        <v>0</v>
      </c>
      <c r="S36" s="200">
        <f>'市町村別（下書き）'!AC22</f>
        <v>10</v>
      </c>
      <c r="T36" s="207">
        <f>'市町村別（下書き）'!AD22</f>
        <v>1</v>
      </c>
      <c r="U36" s="200">
        <f>'市町村別（下書き）'!AE22</f>
        <v>48590</v>
      </c>
      <c r="V36" s="200">
        <f>'市町村別（下書き）'!AF22</f>
        <v>37507</v>
      </c>
      <c r="W36" s="224">
        <f>IF(ROUND(V36/D36*100,2)&lt;=99.9,ROUND(V36/D36*100,1),IF(V36=D36,"100.0","99.9"))</f>
        <v>99.7</v>
      </c>
      <c r="X36" s="204">
        <f>'市町村別（下書き）'!AH22</f>
        <v>1</v>
      </c>
      <c r="Y36" s="232">
        <f>'市町村別（下書き）'!AI22</f>
        <v>44</v>
      </c>
      <c r="Z36" s="197">
        <f>'市町村別（下書き）'!AJ22</f>
        <v>35</v>
      </c>
      <c r="AA36" s="205">
        <f>SUM(V36,Z36:Z37)</f>
        <v>37604</v>
      </c>
      <c r="AB36" s="39"/>
      <c r="AC36" s="39"/>
    </row>
    <row r="37" spans="2:29" ht="22.5" customHeight="1">
      <c r="B37" s="461"/>
      <c r="C37" s="431"/>
      <c r="D37" s="190"/>
      <c r="E37" s="187">
        <f>'市町村別（下書き）'!I22</f>
        <v>0</v>
      </c>
      <c r="F37" s="233">
        <f>'市町村別（下書き）'!J22</f>
        <v>0</v>
      </c>
      <c r="G37" s="234">
        <f>'市町村別（下書き）'!K22</f>
        <v>0</v>
      </c>
      <c r="H37" s="187">
        <f>'市町村別（下書き）'!L22</f>
        <v>0</v>
      </c>
      <c r="I37" s="187">
        <f>'市町村別（下書き）'!Q22</f>
        <v>2</v>
      </c>
      <c r="J37" s="233">
        <f>'市町村別（下書き）'!R22</f>
        <v>0</v>
      </c>
      <c r="K37" s="187">
        <f>'市町村別（下書き）'!S22</f>
        <v>873</v>
      </c>
      <c r="L37" s="187">
        <f>'市町村別（下書き）'!T22</f>
        <v>700</v>
      </c>
      <c r="M37" s="190"/>
      <c r="N37" s="190"/>
      <c r="O37" s="191"/>
      <c r="P37" s="190"/>
      <c r="Q37" s="190"/>
      <c r="R37" s="190"/>
      <c r="S37" s="190"/>
      <c r="T37" s="192"/>
      <c r="U37" s="190"/>
      <c r="V37" s="190"/>
      <c r="W37" s="227"/>
      <c r="X37" s="208">
        <f>'市町村別（下書き）'!AK22</f>
        <v>2</v>
      </c>
      <c r="Y37" s="234">
        <f>'市町村別（下書き）'!AL22</f>
        <v>79</v>
      </c>
      <c r="Z37" s="187">
        <f>'市町村別（下書き）'!AM22</f>
        <v>62</v>
      </c>
      <c r="AA37" s="196" t="str">
        <f>IF(ROUND(AA36/D36*100,2)&lt;=99.9,ROUND(AA36/D36*100,1),IF(AA36=D36,"100.0","99.9"))</f>
        <v>99.9</v>
      </c>
      <c r="AB37" s="39"/>
      <c r="AC37" s="39"/>
    </row>
    <row r="38" spans="2:29" ht="22.5" customHeight="1">
      <c r="B38" s="461"/>
      <c r="C38" s="428" t="s">
        <v>35</v>
      </c>
      <c r="D38" s="200">
        <f>'市町村別（下書き）'!D24</f>
        <v>32102</v>
      </c>
      <c r="E38" s="197">
        <f>'市町村別（下書き）'!E24</f>
        <v>1</v>
      </c>
      <c r="F38" s="231">
        <f>'市町村別（下書き）'!F24</f>
        <v>1</v>
      </c>
      <c r="G38" s="232">
        <f>'市町村別（下書き）'!G24</f>
        <v>34400</v>
      </c>
      <c r="H38" s="197">
        <f>'市町村別（下書き）'!H24</f>
        <v>32102</v>
      </c>
      <c r="I38" s="197">
        <f>'市町村別（下書き）'!M24</f>
        <v>0</v>
      </c>
      <c r="J38" s="231">
        <f>'市町村別（下書き）'!N24</f>
        <v>0</v>
      </c>
      <c r="K38" s="197">
        <f>'市町村別（下書き）'!O24</f>
        <v>0</v>
      </c>
      <c r="L38" s="197">
        <f>'市町村別（下書き）'!P24</f>
        <v>0</v>
      </c>
      <c r="M38" s="200">
        <f>'市町村別（下書き）'!U24</f>
        <v>0</v>
      </c>
      <c r="N38" s="200">
        <f>'市町村別（下書き）'!W24</f>
        <v>0</v>
      </c>
      <c r="O38" s="201">
        <f>'市町村別（下書き）'!X24</f>
        <v>0</v>
      </c>
      <c r="P38" s="200">
        <f>'市町村別（下書き）'!Y24</f>
        <v>1</v>
      </c>
      <c r="Q38" s="200">
        <f>'市町村別（下書き）'!AA24</f>
        <v>1612</v>
      </c>
      <c r="R38" s="200">
        <f>'市町村別（下書き）'!AB24</f>
        <v>0</v>
      </c>
      <c r="S38" s="200">
        <f>'市町村別（下書き）'!AC24</f>
        <v>2</v>
      </c>
      <c r="T38" s="207">
        <f>'市町村別（下書き）'!AD24</f>
        <v>1</v>
      </c>
      <c r="U38" s="200">
        <f>'市町村別（下書き）'!AE24</f>
        <v>34400</v>
      </c>
      <c r="V38" s="200">
        <f>'市町村別（下書き）'!AF24</f>
        <v>32102</v>
      </c>
      <c r="W38" s="224" t="str">
        <f>IF(ROUND(V38/D38*100,2)&lt;=99.9,ROUND(V38/D38*100,1),IF(V38=D38,"100.0","99.9"))</f>
        <v>100.0</v>
      </c>
      <c r="X38" s="204">
        <f>'市町村別（下書き）'!AH24</f>
        <v>0</v>
      </c>
      <c r="Y38" s="232">
        <f>'市町村別（下書き）'!AI24</f>
        <v>0</v>
      </c>
      <c r="Z38" s="197">
        <f>'市町村別（下書き）'!AJ24</f>
        <v>0</v>
      </c>
      <c r="AA38" s="205">
        <f>SUM(V38,Z38:Z39)</f>
        <v>32102</v>
      </c>
      <c r="AB38" s="39"/>
      <c r="AC38" s="39"/>
    </row>
    <row r="39" spans="2:29" ht="22.5" customHeight="1">
      <c r="B39" s="461"/>
      <c r="C39" s="431"/>
      <c r="D39" s="190"/>
      <c r="E39" s="187">
        <f>'市町村別（下書き）'!I24</f>
        <v>0</v>
      </c>
      <c r="F39" s="233">
        <f>'市町村別（下書き）'!J24</f>
        <v>0</v>
      </c>
      <c r="G39" s="234">
        <f>'市町村別（下書き）'!K24</f>
        <v>0</v>
      </c>
      <c r="H39" s="187">
        <f>'市町村別（下書き）'!L24</f>
        <v>0</v>
      </c>
      <c r="I39" s="187">
        <f>'市町村別（下書き）'!Q24</f>
        <v>0</v>
      </c>
      <c r="J39" s="233">
        <f>'市町村別（下書き）'!R24</f>
        <v>0</v>
      </c>
      <c r="K39" s="187">
        <f>'市町村別（下書き）'!S24</f>
        <v>0</v>
      </c>
      <c r="L39" s="187">
        <f>'市町村別（下書き）'!T24</f>
        <v>0</v>
      </c>
      <c r="M39" s="190"/>
      <c r="N39" s="190"/>
      <c r="O39" s="191"/>
      <c r="P39" s="190"/>
      <c r="Q39" s="190"/>
      <c r="R39" s="190"/>
      <c r="S39" s="190"/>
      <c r="T39" s="192"/>
      <c r="U39" s="190"/>
      <c r="V39" s="190"/>
      <c r="W39" s="227"/>
      <c r="X39" s="208">
        <f>'市町村別（下書き）'!AK24</f>
        <v>0</v>
      </c>
      <c r="Y39" s="234">
        <f>'市町村別（下書き）'!AL24</f>
        <v>0</v>
      </c>
      <c r="Z39" s="187">
        <f>'市町村別（下書き）'!AM24</f>
        <v>0</v>
      </c>
      <c r="AA39" s="196" t="str">
        <f>IF(ROUND(AA38/D38*100,2)&lt;=99.9,ROUND(AA38/D38*100,1),IF(AA38=D38,"100.0","99.9"))</f>
        <v>100.0</v>
      </c>
      <c r="AB39" s="39"/>
      <c r="AC39" s="39"/>
    </row>
    <row r="40" spans="2:29" ht="22.5" customHeight="1">
      <c r="B40" s="461"/>
      <c r="C40" s="428" t="s">
        <v>36</v>
      </c>
      <c r="D40" s="200">
        <f>'市町村別（下書き）'!D25</f>
        <v>42649</v>
      </c>
      <c r="E40" s="197">
        <f>'市町村別（下書き）'!E25</f>
        <v>1</v>
      </c>
      <c r="F40" s="231">
        <f>'市町村別（下書き）'!F25</f>
        <v>0</v>
      </c>
      <c r="G40" s="232">
        <f>'市町村別（下書き）'!G25</f>
        <v>43700</v>
      </c>
      <c r="H40" s="197">
        <f>'市町村別（下書き）'!H25</f>
        <v>41309</v>
      </c>
      <c r="I40" s="197">
        <f>'市町村別（下書き）'!M25</f>
        <v>0</v>
      </c>
      <c r="J40" s="231">
        <f>'市町村別（下書き）'!N25</f>
        <v>0</v>
      </c>
      <c r="K40" s="197">
        <f>'市町村別（下書き）'!O25</f>
        <v>0</v>
      </c>
      <c r="L40" s="197">
        <f>'市町村別（下書き）'!P25</f>
        <v>0</v>
      </c>
      <c r="M40" s="200">
        <f>'市町村別（下書き）'!U25</f>
        <v>8</v>
      </c>
      <c r="N40" s="200">
        <f>'市町村別（下書き）'!W25</f>
        <v>694</v>
      </c>
      <c r="O40" s="201">
        <f>'市町村別（下書き）'!X25</f>
        <v>398</v>
      </c>
      <c r="P40" s="200">
        <f>'市町村別（下書き）'!Y25</f>
        <v>1</v>
      </c>
      <c r="Q40" s="200">
        <f>'市町村別（下書き）'!AA25</f>
        <v>0</v>
      </c>
      <c r="R40" s="200">
        <f>'市町村別（下書き）'!AB25</f>
        <v>0</v>
      </c>
      <c r="S40" s="200">
        <f>'市町村別（下書き）'!AC25</f>
        <v>11</v>
      </c>
      <c r="T40" s="207">
        <f>'市町村別（下書き）'!AD25</f>
        <v>0</v>
      </c>
      <c r="U40" s="200">
        <f>'市町村別（下書き）'!AE25</f>
        <v>45460</v>
      </c>
      <c r="V40" s="200">
        <f>'市町村別（下書き）'!AF25</f>
        <v>42643</v>
      </c>
      <c r="W40" s="224" t="str">
        <f>IF(ROUND(V40/D40*100,2)&lt;=99.9,ROUND(V40/D40*100,1),IF(V40=D40,"100.0","99.9"))</f>
        <v>99.9</v>
      </c>
      <c r="X40" s="204">
        <f>'市町村別（下書き）'!AH25</f>
        <v>0</v>
      </c>
      <c r="Y40" s="232">
        <f>'市町村別（下書き）'!AI25</f>
        <v>0</v>
      </c>
      <c r="Z40" s="197">
        <f>'市町村別（下書き）'!AJ25</f>
        <v>0</v>
      </c>
      <c r="AA40" s="205">
        <f>SUM(V40,Z40:Z41)</f>
        <v>42643</v>
      </c>
      <c r="AB40" s="39"/>
      <c r="AC40" s="39"/>
    </row>
    <row r="41" spans="2:29" ht="22.5" customHeight="1">
      <c r="B41" s="461"/>
      <c r="C41" s="431"/>
      <c r="D41" s="190"/>
      <c r="E41" s="187">
        <f>'市町村別（下書き）'!I25</f>
        <v>0</v>
      </c>
      <c r="F41" s="235">
        <f>'市町村別（下書き）'!J25</f>
        <v>0</v>
      </c>
      <c r="G41" s="236">
        <f>'市町村別（下書き）'!K25</f>
        <v>0</v>
      </c>
      <c r="H41" s="195">
        <f>'市町村別（下書き）'!L25</f>
        <v>0</v>
      </c>
      <c r="I41" s="195">
        <f>'市町村別（下書き）'!Q25</f>
        <v>1</v>
      </c>
      <c r="J41" s="235">
        <f>'市町村別（下書き）'!R25</f>
        <v>0</v>
      </c>
      <c r="K41" s="195">
        <f>'市町村別（下書き）'!S25</f>
        <v>1066</v>
      </c>
      <c r="L41" s="236">
        <f>'市町村別（下書き）'!T25</f>
        <v>936</v>
      </c>
      <c r="M41" s="190"/>
      <c r="N41" s="190"/>
      <c r="O41" s="191"/>
      <c r="P41" s="190"/>
      <c r="Q41" s="190"/>
      <c r="R41" s="190"/>
      <c r="S41" s="190"/>
      <c r="T41" s="192"/>
      <c r="U41" s="190"/>
      <c r="V41" s="190"/>
      <c r="W41" s="227"/>
      <c r="X41" s="208">
        <f>'市町村別（下書き）'!AK25</f>
        <v>0</v>
      </c>
      <c r="Y41" s="234">
        <f>'市町村別（下書き）'!AL25</f>
        <v>0</v>
      </c>
      <c r="Z41" s="237">
        <f>'市町村別（下書き）'!AM25</f>
        <v>0</v>
      </c>
      <c r="AA41" s="196" t="str">
        <f>IF(ROUND(AA40/D40*100,2)&lt;=99.9,ROUND(AA40/D40*100,1),IF(AA40=D40,"100.0","99.9"))</f>
        <v>99.9</v>
      </c>
      <c r="AB41" s="39"/>
      <c r="AC41" s="39"/>
    </row>
    <row r="42" spans="2:29" ht="22.5" customHeight="1">
      <c r="B42" s="461"/>
      <c r="C42" s="428" t="s">
        <v>19</v>
      </c>
      <c r="D42" s="200">
        <f>'市町村別（下書き）'!D26</f>
        <v>87669</v>
      </c>
      <c r="E42" s="200">
        <f>'市町村別（下書き）'!E26</f>
        <v>3</v>
      </c>
      <c r="F42" s="207">
        <f>'市町村別（下書き）'!F26</f>
        <v>2</v>
      </c>
      <c r="G42" s="269">
        <f>'市町村別（下書き）'!G26</f>
        <v>86310</v>
      </c>
      <c r="H42" s="269">
        <f>'市町村別（下書き）'!H26</f>
        <v>84099</v>
      </c>
      <c r="I42" s="200">
        <f>'市町村別（下書き）'!M26</f>
        <v>1</v>
      </c>
      <c r="J42" s="238">
        <f>'市町村別（下書き）'!N26</f>
        <v>0</v>
      </c>
      <c r="K42" s="200">
        <f>'市町村別（下書き）'!O26</f>
        <v>3000</v>
      </c>
      <c r="L42" s="201">
        <f>'市町村別（下書き）'!P26</f>
        <v>2082</v>
      </c>
      <c r="M42" s="200">
        <f>'市町村別（下書き）'!U26</f>
        <v>34</v>
      </c>
      <c r="N42" s="200">
        <f>'市町村別（下書き）'!W26</f>
        <v>4788</v>
      </c>
      <c r="O42" s="201">
        <f>'市町村別（下書き）'!X26</f>
        <v>1488</v>
      </c>
      <c r="P42" s="200">
        <f>'市町村別（下書き）'!Y26</f>
        <v>2</v>
      </c>
      <c r="Q42" s="200">
        <f>'市町村別（下書き）'!AA26</f>
        <v>8000</v>
      </c>
      <c r="R42" s="200">
        <f>'市町村別（下書き）'!AB26</f>
        <v>957</v>
      </c>
      <c r="S42" s="200">
        <f>'市町村別（下書き）'!AC26</f>
        <v>40</v>
      </c>
      <c r="T42" s="238">
        <f>'市町村別（下書き）'!AD26</f>
        <v>2</v>
      </c>
      <c r="U42" s="200">
        <f>'市町村別（下書き）'!AE26</f>
        <v>94098</v>
      </c>
      <c r="V42" s="200">
        <f>'市町村別（下書き）'!AF26</f>
        <v>87669</v>
      </c>
      <c r="W42" s="239" t="str">
        <f>IF(ROUND(V42/D42*100,2)&lt;=99.9,ROUND(V42/D42*100,1),IF(V42=D42,"100.0","99.9"))</f>
        <v>100.0</v>
      </c>
      <c r="X42" s="240">
        <f>'市町村別（下書き）'!AH26</f>
        <v>0</v>
      </c>
      <c r="Y42" s="201">
        <f>'市町村別（下書き）'!AI26</f>
        <v>0</v>
      </c>
      <c r="Z42" s="197">
        <f>'市町村別（下書き）'!AJ26</f>
        <v>0</v>
      </c>
      <c r="AA42" s="205">
        <f>SUM(V42,Z42:Z43)</f>
        <v>87669</v>
      </c>
      <c r="AB42" s="39"/>
      <c r="AC42" s="39"/>
    </row>
    <row r="43" spans="2:29" ht="22.5" customHeight="1">
      <c r="B43" s="461"/>
      <c r="C43" s="431"/>
      <c r="D43" s="190"/>
      <c r="E43" s="195">
        <f>'市町村別（下書き）'!I26</f>
        <v>0</v>
      </c>
      <c r="F43" s="188">
        <f>'市町村別（下書き）'!J26</f>
        <v>0</v>
      </c>
      <c r="G43" s="189">
        <f>'市町村別（下書き）'!K26</f>
        <v>0</v>
      </c>
      <c r="H43" s="236">
        <f>'市町村別（下書き）'!L26</f>
        <v>0</v>
      </c>
      <c r="I43" s="195">
        <f>'市町村別（下書き）'!Q26</f>
        <v>0</v>
      </c>
      <c r="J43" s="235">
        <f>'市町村別（下書き）'!R26</f>
        <v>0</v>
      </c>
      <c r="K43" s="195">
        <f>'市町村別（下書き）'!S26</f>
        <v>0</v>
      </c>
      <c r="L43" s="236">
        <f>'市町村別（下書き）'!T26</f>
        <v>0</v>
      </c>
      <c r="M43" s="190"/>
      <c r="N43" s="190"/>
      <c r="O43" s="191"/>
      <c r="P43" s="190"/>
      <c r="Q43" s="190"/>
      <c r="R43" s="190"/>
      <c r="S43" s="190"/>
      <c r="T43" s="241"/>
      <c r="U43" s="190"/>
      <c r="V43" s="190"/>
      <c r="W43" s="242"/>
      <c r="X43" s="194">
        <f>'市町村別（下書き）'!AK26</f>
        <v>0</v>
      </c>
      <c r="Y43" s="236">
        <f>'市町村別（下書き）'!AL26</f>
        <v>0</v>
      </c>
      <c r="Z43" s="195">
        <f>'市町村別（下書き）'!AM26</f>
        <v>0</v>
      </c>
      <c r="AA43" s="196" t="str">
        <f>IF(ROUND(AA42/D42*100,2)&lt;=99.9,ROUND(AA42/D42*100,1),IF(AA42=D42,"100.0","99.9"))</f>
        <v>100.0</v>
      </c>
      <c r="AB43" s="39"/>
      <c r="AC43" s="39"/>
    </row>
    <row r="44" spans="2:29" ht="22.5" customHeight="1">
      <c r="B44" s="461"/>
      <c r="C44" s="428" t="s">
        <v>37</v>
      </c>
      <c r="D44" s="200">
        <f>'市町村別（下書き）'!D27</f>
        <v>19342</v>
      </c>
      <c r="E44" s="197">
        <f>'市町村別（下書き）'!E27</f>
        <v>1</v>
      </c>
      <c r="F44" s="198">
        <f>'市町村別（下書き）'!F27</f>
        <v>0</v>
      </c>
      <c r="G44" s="199">
        <f>'市町村別（下書き）'!G27</f>
        <v>19976</v>
      </c>
      <c r="H44" s="199">
        <f>'市町村別（下書き）'!H27</f>
        <v>19076</v>
      </c>
      <c r="I44" s="197">
        <f>'市町村別（下書き）'!M27</f>
        <v>0</v>
      </c>
      <c r="J44" s="231">
        <f>'市町村別（下書き）'!N27</f>
        <v>0</v>
      </c>
      <c r="K44" s="197">
        <f>'市町村別（下書き）'!O27</f>
        <v>0</v>
      </c>
      <c r="L44" s="232">
        <f>'市町村別（下書き）'!P27</f>
        <v>0</v>
      </c>
      <c r="M44" s="200">
        <f>'市町村別（下書き）'!U27</f>
        <v>16</v>
      </c>
      <c r="N44" s="200">
        <f>'市町村別（下書き）'!W27</f>
        <v>44041</v>
      </c>
      <c r="O44" s="201">
        <f>'市町村別（下書き）'!X27</f>
        <v>185</v>
      </c>
      <c r="P44" s="200">
        <f>'市町村別（下書き）'!Y27</f>
        <v>1</v>
      </c>
      <c r="Q44" s="200">
        <f>'市町村別（下書き）'!AA27</f>
        <v>60</v>
      </c>
      <c r="R44" s="200">
        <f>'市町村別（下書き）'!AB27</f>
        <v>80</v>
      </c>
      <c r="S44" s="200">
        <f>'市町村別（下書き）'!AC27</f>
        <v>18</v>
      </c>
      <c r="T44" s="238">
        <f>'市町村別（下書き）'!AD27</f>
        <v>0</v>
      </c>
      <c r="U44" s="200">
        <f>'市町村別（下書き）'!AE27</f>
        <v>64017</v>
      </c>
      <c r="V44" s="200">
        <f>'市町村別（下書き）'!AF27</f>
        <v>19261</v>
      </c>
      <c r="W44" s="239">
        <f>IF(ROUND(V44/D44*100,2)&lt;=99.9,ROUND(V44/D44*100,1),IF(V44=D44,"100.0","99.9"))</f>
        <v>99.6</v>
      </c>
      <c r="X44" s="204">
        <f>'市町村別（下書き）'!AH27</f>
        <v>0</v>
      </c>
      <c r="Y44" s="232">
        <f>'市町村別（下書き）'!AI27</f>
        <v>0</v>
      </c>
      <c r="Z44" s="197">
        <f>'市町村別（下書き）'!AJ27</f>
        <v>0</v>
      </c>
      <c r="AA44" s="205">
        <f>SUM(V44,Z44:Z45)</f>
        <v>19261</v>
      </c>
      <c r="AB44" s="39"/>
      <c r="AC44" s="39"/>
    </row>
    <row r="45" spans="2:29" ht="22.5" customHeight="1" thickBot="1">
      <c r="B45" s="462"/>
      <c r="C45" s="429"/>
      <c r="D45" s="190"/>
      <c r="E45" s="187">
        <f>'市町村別（下書き）'!I27</f>
        <v>0</v>
      </c>
      <c r="F45" s="266">
        <f>'市町村別（下書き）'!J27</f>
        <v>0</v>
      </c>
      <c r="G45" s="267">
        <f>'市町村別（下書き）'!K27</f>
        <v>0</v>
      </c>
      <c r="H45" s="267">
        <f>'市町村別（下書き）'!L27</f>
        <v>0</v>
      </c>
      <c r="I45" s="187">
        <f>'市町村別（下書き）'!Q27</f>
        <v>0</v>
      </c>
      <c r="J45" s="243">
        <f>'市町村別（下書き）'!R27</f>
        <v>0</v>
      </c>
      <c r="K45" s="244">
        <f>'市町村別（下書き）'!S27</f>
        <v>0</v>
      </c>
      <c r="L45" s="245">
        <f>'市町村別（下書き）'!T27</f>
        <v>0</v>
      </c>
      <c r="M45" s="190"/>
      <c r="N45" s="190"/>
      <c r="O45" s="191"/>
      <c r="P45" s="190"/>
      <c r="Q45" s="190"/>
      <c r="R45" s="190"/>
      <c r="S45" s="190"/>
      <c r="T45" s="217"/>
      <c r="U45" s="216"/>
      <c r="V45" s="216"/>
      <c r="W45" s="246"/>
      <c r="X45" s="194">
        <f>'市町村別（下書き）'!AK27</f>
        <v>0</v>
      </c>
      <c r="Y45" s="247">
        <f>'市町村別（下書き）'!AL27</f>
        <v>0</v>
      </c>
      <c r="Z45" s="248">
        <f>'市町村別（下書き）'!AM27</f>
        <v>0</v>
      </c>
      <c r="AA45" s="196">
        <f>IF(ROUND(AA44/D44*100,2)&lt;=99.9,ROUND(AA44/D44*100,1),IF(AA44=D44,"100.0","99.9"))</f>
        <v>99.6</v>
      </c>
      <c r="AB45" s="39"/>
      <c r="AC45" s="39"/>
    </row>
    <row r="46" spans="2:29" ht="22.5" customHeight="1">
      <c r="B46" s="454" t="s">
        <v>145</v>
      </c>
      <c r="C46" s="455"/>
      <c r="D46" s="249">
        <f>D20+SUM(D22,D24)+SUM(D26,D28,D30,D32,D34,D36,D38,D40)+SUM(D42,D44)</f>
        <v>826356</v>
      </c>
      <c r="E46" s="209">
        <f>E20+SUM(E22,E24)+SUM(E26,E28,E30,E32,E34,E36,E38,E40)+SUM(E42,E44)</f>
        <v>23</v>
      </c>
      <c r="F46" s="250">
        <f aca="true" t="shared" si="2" ref="F46:V46">F20+SUM(F22,F24)+SUM(F26,F28,F30,F32,F34,F36,F38,F40)+SUM(F42,F44)</f>
        <v>6</v>
      </c>
      <c r="G46" s="209">
        <f t="shared" si="2"/>
        <v>845980</v>
      </c>
      <c r="H46" s="209">
        <f t="shared" si="2"/>
        <v>782323</v>
      </c>
      <c r="I46" s="209">
        <f t="shared" si="2"/>
        <v>47</v>
      </c>
      <c r="J46" s="249">
        <f t="shared" si="2"/>
        <v>0</v>
      </c>
      <c r="K46" s="209">
        <f t="shared" si="2"/>
        <v>45939</v>
      </c>
      <c r="L46" s="209">
        <f t="shared" si="2"/>
        <v>22874</v>
      </c>
      <c r="M46" s="209">
        <f t="shared" si="2"/>
        <v>164</v>
      </c>
      <c r="N46" s="209">
        <f t="shared" si="2"/>
        <v>124550</v>
      </c>
      <c r="O46" s="211">
        <f t="shared" si="2"/>
        <v>5274</v>
      </c>
      <c r="P46" s="209">
        <f t="shared" si="2"/>
        <v>29</v>
      </c>
      <c r="Q46" s="209">
        <f t="shared" si="2"/>
        <v>32712</v>
      </c>
      <c r="R46" s="209">
        <f t="shared" si="2"/>
        <v>3907</v>
      </c>
      <c r="S46" s="209">
        <f t="shared" si="2"/>
        <v>296</v>
      </c>
      <c r="T46" s="250">
        <f t="shared" si="2"/>
        <v>7</v>
      </c>
      <c r="U46" s="209">
        <f t="shared" si="2"/>
        <v>1065097</v>
      </c>
      <c r="V46" s="209">
        <f t="shared" si="2"/>
        <v>824301</v>
      </c>
      <c r="W46" s="251">
        <f>IF(ROUND(V46/D46*100,2)&lt;=99.9,ROUND(V46/D46*100,1),IF(V46=D46,"100.0","99.9"))</f>
        <v>99.8</v>
      </c>
      <c r="X46" s="214">
        <f aca="true" t="shared" si="3" ref="X46:Z47">X20+SUM(X22,X24)+SUM(X26,X28,X30,X32,X34,X36,X38,X40)+SUM(X42,X44)</f>
        <v>13</v>
      </c>
      <c r="Y46" s="209">
        <f t="shared" si="3"/>
        <v>829</v>
      </c>
      <c r="Z46" s="209">
        <f t="shared" si="3"/>
        <v>278</v>
      </c>
      <c r="AA46" s="252">
        <f>SUM(AA20)+SUM(AA22,AA24)+SUM(AA26,AA28,AA30,AA32,AA34,AA36,AA38,AA40)+SUM(AA42,AA44)</f>
        <v>825191</v>
      </c>
      <c r="AB46" s="39"/>
      <c r="AC46" s="39"/>
    </row>
    <row r="47" spans="2:29" ht="22.5" customHeight="1" thickBot="1">
      <c r="B47" s="456"/>
      <c r="C47" s="457"/>
      <c r="D47" s="253">
        <f>D21+SUM(D23,D25)+SUM(D27,D29,D31,D33,D35,D37,D39,D41)+SUM(D43,D45)</f>
        <v>0</v>
      </c>
      <c r="E47" s="216">
        <f aca="true" t="shared" si="4" ref="E47:V47">E21+SUM(E23,E25)+SUM(E27,E29,E31,E33,E35,E37,E39,E41)+SUM(E43,E45)</f>
        <v>2</v>
      </c>
      <c r="F47" s="253">
        <f t="shared" si="4"/>
        <v>0</v>
      </c>
      <c r="G47" s="216">
        <f t="shared" si="4"/>
        <v>23200</v>
      </c>
      <c r="H47" s="216">
        <f t="shared" si="4"/>
        <v>4250</v>
      </c>
      <c r="I47" s="216">
        <f t="shared" si="4"/>
        <v>31</v>
      </c>
      <c r="J47" s="217">
        <f t="shared" si="4"/>
        <v>1</v>
      </c>
      <c r="K47" s="216">
        <f t="shared" si="4"/>
        <v>25428</v>
      </c>
      <c r="L47" s="216">
        <f t="shared" si="4"/>
        <v>9580</v>
      </c>
      <c r="M47" s="216">
        <f t="shared" si="4"/>
        <v>0</v>
      </c>
      <c r="N47" s="216">
        <f t="shared" si="4"/>
        <v>0</v>
      </c>
      <c r="O47" s="218">
        <f t="shared" si="4"/>
        <v>0</v>
      </c>
      <c r="P47" s="216">
        <f t="shared" si="4"/>
        <v>0</v>
      </c>
      <c r="Q47" s="216">
        <f t="shared" si="4"/>
        <v>0</v>
      </c>
      <c r="R47" s="216">
        <f t="shared" si="4"/>
        <v>0</v>
      </c>
      <c r="S47" s="216">
        <f t="shared" si="4"/>
        <v>0</v>
      </c>
      <c r="T47" s="253">
        <f t="shared" si="4"/>
        <v>0</v>
      </c>
      <c r="U47" s="216">
        <f t="shared" si="4"/>
        <v>0</v>
      </c>
      <c r="V47" s="218">
        <f t="shared" si="4"/>
        <v>0</v>
      </c>
      <c r="W47" s="254"/>
      <c r="X47" s="221">
        <f t="shared" si="3"/>
        <v>18</v>
      </c>
      <c r="Y47" s="216">
        <f t="shared" si="3"/>
        <v>1091</v>
      </c>
      <c r="Z47" s="255">
        <f t="shared" si="3"/>
        <v>612</v>
      </c>
      <c r="AA47" s="222">
        <f>IF(ROUND(AA46/D46*100,2)&lt;=99.9,ROUND(AA46/D46*100,1),IF(AA46=D46,"100.0","99.9"))</f>
        <v>99.9</v>
      </c>
      <c r="AB47" s="39"/>
      <c r="AC47" s="39"/>
    </row>
    <row r="48" spans="2:29" ht="22.5" customHeight="1">
      <c r="B48" s="460" t="s">
        <v>243</v>
      </c>
      <c r="C48" s="430" t="s">
        <v>11</v>
      </c>
      <c r="D48" s="200">
        <f>'市町村別（下書き）'!D29</f>
        <v>130455</v>
      </c>
      <c r="E48" s="197">
        <f>'市町村別（下書き）'!E29</f>
        <v>1</v>
      </c>
      <c r="F48" s="308">
        <f>'市町村別（下書き）'!F29</f>
        <v>0</v>
      </c>
      <c r="G48" s="197">
        <f>'市町村別（下書き）'!G29</f>
        <v>129100</v>
      </c>
      <c r="H48" s="197">
        <f>'市町村別（下書き）'!H29</f>
        <v>127702</v>
      </c>
      <c r="I48" s="197">
        <f>'市町村別（下書き）'!M29</f>
        <v>0</v>
      </c>
      <c r="J48" s="198">
        <f>'市町村別（下書き）'!N29</f>
        <v>0</v>
      </c>
      <c r="K48" s="197">
        <f>'市町村別（下書き）'!O29</f>
        <v>0</v>
      </c>
      <c r="L48" s="197">
        <f>'市町村別（下書き）'!P29</f>
        <v>0</v>
      </c>
      <c r="M48" s="200">
        <f>'市町村別（下書き）'!U29</f>
        <v>24</v>
      </c>
      <c r="N48" s="200">
        <f>'市町村別（下書き）'!W29</f>
        <v>18479</v>
      </c>
      <c r="O48" s="182">
        <f>'市町村別（下書き）'!X29</f>
        <v>779</v>
      </c>
      <c r="P48" s="200">
        <f>'市町村別（下書き）'!Y29</f>
        <v>0</v>
      </c>
      <c r="Q48" s="200">
        <f>'市町村別（下書き）'!AA29</f>
        <v>0</v>
      </c>
      <c r="R48" s="200">
        <f>'市町村別（下書き）'!AB29</f>
        <v>0</v>
      </c>
      <c r="S48" s="200">
        <f>'市町村別（下書き）'!AC29</f>
        <v>29</v>
      </c>
      <c r="T48" s="207">
        <f>'市町村別（下書き）'!AD29</f>
        <v>0</v>
      </c>
      <c r="U48" s="200">
        <f>'市町村別（下書き）'!AE29</f>
        <v>149999</v>
      </c>
      <c r="V48" s="200">
        <f>'市町村別（下書き）'!AF29</f>
        <v>130428</v>
      </c>
      <c r="W48" s="239" t="str">
        <f>IF(ROUND(V48/D48*100,2)&lt;=99.9,ROUND(V48/D48*100,1),IF(V48=D48,"100.0","99.9"))</f>
        <v>99.9</v>
      </c>
      <c r="X48" s="204">
        <f>'市町村別（下書き）'!AH29</f>
        <v>1</v>
      </c>
      <c r="Y48" s="256">
        <f>'市町村別（下書き）'!AI29</f>
        <v>100</v>
      </c>
      <c r="Z48" s="178">
        <f>'市町村別（下書き）'!AJ29</f>
        <v>2</v>
      </c>
      <c r="AA48" s="205">
        <f>SUM(V48,Z48:Z49)</f>
        <v>130455</v>
      </c>
      <c r="AB48" s="39"/>
      <c r="AC48" s="39"/>
    </row>
    <row r="49" spans="2:29" ht="22.5" customHeight="1">
      <c r="B49" s="461"/>
      <c r="C49" s="431"/>
      <c r="D49" s="190"/>
      <c r="E49" s="187">
        <f>'市町村別（下書き）'!I29</f>
        <v>0</v>
      </c>
      <c r="F49" s="226">
        <f>'市町村別（下書き）'!J29</f>
        <v>0</v>
      </c>
      <c r="G49" s="187">
        <f>'市町村別（下書き）'!K29</f>
        <v>0</v>
      </c>
      <c r="H49" s="187">
        <f>'市町村別（下書き）'!L29</f>
        <v>0</v>
      </c>
      <c r="I49" s="187">
        <f>'市町村別（下書き）'!Q29</f>
        <v>4</v>
      </c>
      <c r="J49" s="192">
        <f>'市町村別（下書き）'!R29</f>
        <v>0</v>
      </c>
      <c r="K49" s="187">
        <f>'市町村別（下書き）'!S29</f>
        <v>2420</v>
      </c>
      <c r="L49" s="187">
        <f>'市町村別（下書き）'!T29</f>
        <v>1947</v>
      </c>
      <c r="M49" s="190"/>
      <c r="N49" s="190"/>
      <c r="O49" s="191"/>
      <c r="P49" s="190"/>
      <c r="Q49" s="190"/>
      <c r="R49" s="190"/>
      <c r="S49" s="190"/>
      <c r="T49" s="257"/>
      <c r="U49" s="190"/>
      <c r="V49" s="190"/>
      <c r="W49" s="258"/>
      <c r="X49" s="208">
        <f>'市町村別（下書き）'!AK29</f>
        <v>1</v>
      </c>
      <c r="Y49" s="234">
        <f>'市町村別（下書き）'!AL29</f>
        <v>80</v>
      </c>
      <c r="Z49" s="187">
        <f>'市町村別（下書き）'!AM29</f>
        <v>25</v>
      </c>
      <c r="AA49" s="196" t="str">
        <f>IF(ROUND(AA48/D48*100,2)&lt;=99.9,ROUND(AA48/D48*100,1),IF(AA48=D48,"100.0","99.9"))</f>
        <v>100.0</v>
      </c>
      <c r="AB49" s="39"/>
      <c r="AC49" s="39"/>
    </row>
    <row r="50" spans="2:29" ht="22.5" customHeight="1">
      <c r="B50" s="461"/>
      <c r="C50" s="428" t="s">
        <v>14</v>
      </c>
      <c r="D50" s="200">
        <f>'市町村別（下書き）'!D30</f>
        <v>247726</v>
      </c>
      <c r="E50" s="197">
        <f>'市町村別（下書き）'!E30</f>
        <v>2</v>
      </c>
      <c r="F50" s="308">
        <f>'市町村別（下書き）'!F30</f>
        <v>0</v>
      </c>
      <c r="G50" s="197">
        <f>'市町村別（下書き）'!G30</f>
        <v>245080</v>
      </c>
      <c r="H50" s="197">
        <f>'市町村別（下書き）'!H30</f>
        <v>235333</v>
      </c>
      <c r="I50" s="197">
        <f>'市町村別（下書き）'!M30</f>
        <v>0</v>
      </c>
      <c r="J50" s="198">
        <f>'市町村別（下書き）'!N30</f>
        <v>0</v>
      </c>
      <c r="K50" s="197">
        <f>'市町村別（下書き）'!O30</f>
        <v>0</v>
      </c>
      <c r="L50" s="197">
        <f>'市町村別（下書き）'!P30</f>
        <v>0</v>
      </c>
      <c r="M50" s="200">
        <f>'市町村別（下書き）'!U30</f>
        <v>18</v>
      </c>
      <c r="N50" s="200">
        <f>'市町村別（下書き）'!W30</f>
        <v>7396</v>
      </c>
      <c r="O50" s="201">
        <f>'市町村別（下書き）'!X30</f>
        <v>730</v>
      </c>
      <c r="P50" s="200">
        <f>'市町村別（下書き）'!Y30</f>
        <v>3</v>
      </c>
      <c r="Q50" s="200">
        <f>'市町村別（下書き）'!AA30</f>
        <v>2619</v>
      </c>
      <c r="R50" s="200">
        <f>'市町村別（下書き）'!AB30</f>
        <v>0</v>
      </c>
      <c r="S50" s="200">
        <f>'市町村別（下書き）'!AC30</f>
        <v>35</v>
      </c>
      <c r="T50" s="207">
        <f>'市町村別（下書き）'!AD30</f>
        <v>0</v>
      </c>
      <c r="U50" s="200">
        <f>'市町村別（下書き）'!AE30</f>
        <v>276175</v>
      </c>
      <c r="V50" s="200">
        <f>'市町村別（下書き）'!AF30</f>
        <v>247605</v>
      </c>
      <c r="W50" s="239" t="str">
        <f>IF(ROUND(V50/D50*100,2)&lt;=99.9,ROUND(V50/D50*100,1),IF(V50=D50,"100.0","99.9"))</f>
        <v>99.9</v>
      </c>
      <c r="X50" s="204">
        <f>'市町村別（下書き）'!AH30</f>
        <v>3</v>
      </c>
      <c r="Y50" s="232">
        <f>'市町村別（下書き）'!AI30</f>
        <v>294</v>
      </c>
      <c r="Z50" s="197">
        <f>'市町村別（下書き）'!AJ30</f>
        <v>87</v>
      </c>
      <c r="AA50" s="205">
        <f>SUM(V50,Z50:Z51)</f>
        <v>247726</v>
      </c>
      <c r="AB50" s="39"/>
      <c r="AC50" s="39"/>
    </row>
    <row r="51" spans="2:29" ht="22.5" customHeight="1" thickBot="1">
      <c r="B51" s="461"/>
      <c r="C51" s="431"/>
      <c r="D51" s="190"/>
      <c r="E51" s="187">
        <f>'市町村別（下書き）'!I30</f>
        <v>0</v>
      </c>
      <c r="F51" s="226">
        <f>'市町村別（下書き）'!J30</f>
        <v>0</v>
      </c>
      <c r="G51" s="187">
        <f>'市町村別（下書き）'!K30</f>
        <v>0</v>
      </c>
      <c r="H51" s="187">
        <f>'市町村別（下書き）'!L30</f>
        <v>0</v>
      </c>
      <c r="I51" s="187">
        <f>'市町村別（下書き）'!Q30</f>
        <v>12</v>
      </c>
      <c r="J51" s="192">
        <f>'市町村別（下書き）'!R30</f>
        <v>0</v>
      </c>
      <c r="K51" s="187">
        <f>'市町村別（下書き）'!S30</f>
        <v>23699</v>
      </c>
      <c r="L51" s="187">
        <f>'市町村別（下書き）'!T30</f>
        <v>11542</v>
      </c>
      <c r="M51" s="190"/>
      <c r="N51" s="190"/>
      <c r="O51" s="191"/>
      <c r="P51" s="190"/>
      <c r="Q51" s="190"/>
      <c r="R51" s="190"/>
      <c r="S51" s="190"/>
      <c r="T51" s="257"/>
      <c r="U51" s="190"/>
      <c r="V51" s="190"/>
      <c r="W51" s="258"/>
      <c r="X51" s="208">
        <f>'市町村別（下書き）'!AK30</f>
        <v>2</v>
      </c>
      <c r="Y51" s="234">
        <f>'市町村別（下書き）'!AL30</f>
        <v>70</v>
      </c>
      <c r="Z51" s="187">
        <f>'市町村別（下書き）'!AM30</f>
        <v>34</v>
      </c>
      <c r="AA51" s="196" t="str">
        <f>IF(ROUND(AA50/D50*100,2)&lt;=99.9,ROUND(AA50/D50*100,1),IF(AA50=D50,"100.0","99.9"))</f>
        <v>100.0</v>
      </c>
      <c r="AB51" s="39"/>
      <c r="AC51" s="39"/>
    </row>
    <row r="52" spans="2:29" ht="22.5" customHeight="1">
      <c r="B52" s="461"/>
      <c r="C52" s="458" t="s">
        <v>237</v>
      </c>
      <c r="D52" s="209">
        <f aca="true" t="shared" si="5" ref="D52:V52">SUM(D50,D48)+SUM(D42,D44)+SUM(D40,D38,D36,D34,D32,D30,D28,D26)+SUM(D24,D22)</f>
        <v>1138407</v>
      </c>
      <c r="E52" s="209">
        <f t="shared" si="5"/>
        <v>20</v>
      </c>
      <c r="F52" s="250">
        <f t="shared" si="5"/>
        <v>6</v>
      </c>
      <c r="G52" s="209">
        <f t="shared" si="5"/>
        <v>1140000</v>
      </c>
      <c r="H52" s="209">
        <f t="shared" si="5"/>
        <v>1088782</v>
      </c>
      <c r="I52" s="209">
        <f t="shared" si="5"/>
        <v>22</v>
      </c>
      <c r="J52" s="249">
        <f t="shared" si="5"/>
        <v>0</v>
      </c>
      <c r="K52" s="209">
        <f t="shared" si="5"/>
        <v>29900</v>
      </c>
      <c r="L52" s="209">
        <f t="shared" si="5"/>
        <v>14873</v>
      </c>
      <c r="M52" s="209">
        <f t="shared" si="5"/>
        <v>197</v>
      </c>
      <c r="N52" s="209">
        <f t="shared" si="5"/>
        <v>148764</v>
      </c>
      <c r="O52" s="211">
        <f t="shared" si="5"/>
        <v>6617</v>
      </c>
      <c r="P52" s="209">
        <f t="shared" si="5"/>
        <v>27</v>
      </c>
      <c r="Q52" s="209">
        <f t="shared" si="5"/>
        <v>33927</v>
      </c>
      <c r="R52" s="209">
        <f t="shared" si="5"/>
        <v>3883</v>
      </c>
      <c r="S52" s="209">
        <f t="shared" si="5"/>
        <v>306</v>
      </c>
      <c r="T52" s="250">
        <f t="shared" si="5"/>
        <v>7</v>
      </c>
      <c r="U52" s="209">
        <f t="shared" si="5"/>
        <v>1390532</v>
      </c>
      <c r="V52" s="209">
        <f t="shared" si="5"/>
        <v>1136680</v>
      </c>
      <c r="W52" s="213">
        <f>IF(ROUND(V52/D52*100,2)&lt;=99.9,ROUND(V52/D52*100,1),IF(V52=D52,"100.0","99.9"))</f>
        <v>99.8</v>
      </c>
      <c r="X52" s="214">
        <f>SUM(X50,X48)+SUM(X42,X44)+SUM(X40,X38,X36,X34,X32,X30,X28,X26)+SUM(X24,X22)</f>
        <v>15</v>
      </c>
      <c r="Y52" s="209">
        <f>SUM(Y50,Y48)+SUM(Y42,Y44)+SUM(Y40,Y38,Y36,Y34,Y32,Y30,Y28,Y26)+SUM(Y24,Y22)</f>
        <v>1078</v>
      </c>
      <c r="Z52" s="209">
        <f>SUM(Z50,Z48)+SUM(Z42,Z44)+SUM(Z40,Z38,Z36,Z34,Z32,Z30,Z28,Z26)+SUM(Z24,Z22)</f>
        <v>331</v>
      </c>
      <c r="AA52" s="215">
        <f>SUM(AA50,AA48)+SUM(AA42,AA44)+SUM(AA40,AA38,AA36,AA34,AA32,AA30,AA28,AA26)+SUM(AA24,AA22)</f>
        <v>1137351</v>
      </c>
      <c r="AB52" s="39"/>
      <c r="AC52" s="39"/>
    </row>
    <row r="53" spans="2:29" ht="22.5" customHeight="1" thickBot="1">
      <c r="B53" s="461"/>
      <c r="C53" s="459"/>
      <c r="D53" s="218">
        <f aca="true" t="shared" si="6" ref="D53:V53">SUM(D51,D49)+SUM(D43,D45)+SUM(D41,D39,D37,D35,D33,D31,D29,D27)+SUM(D25,D23)</f>
        <v>0</v>
      </c>
      <c r="E53" s="216">
        <f t="shared" si="6"/>
        <v>2</v>
      </c>
      <c r="F53" s="264">
        <f t="shared" si="6"/>
        <v>0</v>
      </c>
      <c r="G53" s="218">
        <f t="shared" si="6"/>
        <v>23200</v>
      </c>
      <c r="H53" s="218">
        <f t="shared" si="6"/>
        <v>4250</v>
      </c>
      <c r="I53" s="216">
        <f t="shared" si="6"/>
        <v>38</v>
      </c>
      <c r="J53" s="263">
        <f t="shared" si="6"/>
        <v>1</v>
      </c>
      <c r="K53" s="218">
        <f t="shared" si="6"/>
        <v>48668</v>
      </c>
      <c r="L53" s="218">
        <f t="shared" si="6"/>
        <v>22158</v>
      </c>
      <c r="M53" s="218">
        <f t="shared" si="6"/>
        <v>0</v>
      </c>
      <c r="N53" s="218">
        <f t="shared" si="6"/>
        <v>0</v>
      </c>
      <c r="O53" s="218">
        <f t="shared" si="6"/>
        <v>0</v>
      </c>
      <c r="P53" s="218">
        <f t="shared" si="6"/>
        <v>0</v>
      </c>
      <c r="Q53" s="218">
        <f t="shared" si="6"/>
        <v>0</v>
      </c>
      <c r="R53" s="218">
        <f t="shared" si="6"/>
        <v>0</v>
      </c>
      <c r="S53" s="216">
        <f t="shared" si="6"/>
        <v>0</v>
      </c>
      <c r="T53" s="264">
        <f t="shared" si="6"/>
        <v>0</v>
      </c>
      <c r="U53" s="218">
        <f t="shared" si="6"/>
        <v>0</v>
      </c>
      <c r="V53" s="218">
        <f t="shared" si="6"/>
        <v>0</v>
      </c>
      <c r="W53" s="220"/>
      <c r="X53" s="221">
        <f>SUM(X51,X49)+SUM(X43,X45)+SUM(X41,X39,X37,X35,X33,X31,X29,X27)+SUM(X25,X23)</f>
        <v>9</v>
      </c>
      <c r="Y53" s="216">
        <f>SUM(Y51,Y49)+SUM(Y43,Y45)+SUM(Y41,Y39,Y37,Y35,Y33,Y31,Y29,Y27)+SUM(Y25,Y23)</f>
        <v>517</v>
      </c>
      <c r="Z53" s="216">
        <f>SUM(Z51,Z49)+SUM(Z43,Z45)+SUM(Z41,Z39,Z37,Z35,Z33,Z31,Z29,Z27)+SUM(Z25,Z23)</f>
        <v>340</v>
      </c>
      <c r="AA53" s="222" t="str">
        <f>IF(ROUND(AA52/D52*100,2)&lt;=99.9,ROUND(AA52/D52*100,1),IF(AA52=D52,"100.0","99.9"))</f>
        <v>99.9</v>
      </c>
      <c r="AB53" s="39"/>
      <c r="AC53" s="39"/>
    </row>
    <row r="54" spans="2:29" ht="22.5" customHeight="1">
      <c r="B54" s="461"/>
      <c r="C54" s="430" t="s">
        <v>6</v>
      </c>
      <c r="D54" s="200">
        <f>'市町村別（下書き）'!D32</f>
        <v>702689</v>
      </c>
      <c r="E54" s="197">
        <f>'市町村別（下書き）'!E32</f>
        <v>1</v>
      </c>
      <c r="F54" s="179">
        <f>'市町村別（下書き）'!F32</f>
        <v>0</v>
      </c>
      <c r="G54" s="180">
        <f>'市町村別（下書き）'!G32</f>
        <v>708400</v>
      </c>
      <c r="H54" s="180">
        <f>'市町村別（下書き）'!H32</f>
        <v>684283</v>
      </c>
      <c r="I54" s="197">
        <f>'市町村別（下書き）'!M32</f>
        <v>18</v>
      </c>
      <c r="J54" s="198">
        <f>'市町村別（下書き）'!N32</f>
        <v>0</v>
      </c>
      <c r="K54" s="199">
        <f>'市町村別（下書き）'!O32</f>
        <v>9905</v>
      </c>
      <c r="L54" s="199">
        <f>'市町村別（下書き）'!P32</f>
        <v>6229</v>
      </c>
      <c r="M54" s="200">
        <f>'市町村別（下書き）'!U32</f>
        <v>28</v>
      </c>
      <c r="N54" s="200">
        <f>'市町村別（下書き）'!W32</f>
        <v>11631</v>
      </c>
      <c r="O54" s="201">
        <f>'市町村別（下書き）'!X32</f>
        <v>3750</v>
      </c>
      <c r="P54" s="200">
        <f>'市町村別（下書き）'!Y32</f>
        <v>14</v>
      </c>
      <c r="Q54" s="200">
        <f>'市町村別（下書き）'!AA32</f>
        <v>3970</v>
      </c>
      <c r="R54" s="200">
        <f>'市町村別（下書き）'!AB32</f>
        <v>3924</v>
      </c>
      <c r="S54" s="200">
        <f>'市町村別（下書き）'!AC32</f>
        <v>71</v>
      </c>
      <c r="T54" s="207">
        <f>'市町村別（下書き）'!AD32</f>
        <v>0</v>
      </c>
      <c r="U54" s="200">
        <f>'市町村別（下書き）'!AE32</f>
        <v>733978</v>
      </c>
      <c r="V54" s="200">
        <f>'市町村別（下書き）'!AF32</f>
        <v>696043</v>
      </c>
      <c r="W54" s="239">
        <f>IF(ROUND(V54/D54*100,2)&lt;=99.9,ROUND(V54/D54*100,1),IF(V54=D54,"100.0","99.9"))</f>
        <v>99.1</v>
      </c>
      <c r="X54" s="204">
        <f>'市町村別（下書き）'!AH32</f>
        <v>0</v>
      </c>
      <c r="Y54" s="232">
        <f>'市町村別（下書き）'!AI32</f>
        <v>0</v>
      </c>
      <c r="Z54" s="265">
        <f>'市町村別（下書き）'!AJ32</f>
        <v>0</v>
      </c>
      <c r="AA54" s="205">
        <f>SUM(V54,Z54:Z55)</f>
        <v>700300</v>
      </c>
      <c r="AB54" s="39"/>
      <c r="AC54" s="39"/>
    </row>
    <row r="55" spans="2:29" ht="22.5" customHeight="1" thickBot="1">
      <c r="B55" s="461"/>
      <c r="C55" s="429"/>
      <c r="D55" s="190"/>
      <c r="E55" s="187">
        <f>'市町村別（下書き）'!I32</f>
        <v>0</v>
      </c>
      <c r="F55" s="266">
        <f>'市町村別（下書き）'!J32</f>
        <v>0</v>
      </c>
      <c r="G55" s="267">
        <f>'市町村別（下書き）'!K32</f>
        <v>0</v>
      </c>
      <c r="H55" s="267">
        <f>'市町村別（下書き）'!L32</f>
        <v>0</v>
      </c>
      <c r="I55" s="187">
        <f>'市町村別（下書き）'!Q32</f>
        <v>10</v>
      </c>
      <c r="J55" s="266">
        <f>'市町村別（下書き）'!R32</f>
        <v>0</v>
      </c>
      <c r="K55" s="267">
        <f>'市町村別（下書き）'!S32</f>
        <v>4042</v>
      </c>
      <c r="L55" s="267">
        <f>'市町村別（下書き）'!T32</f>
        <v>1781</v>
      </c>
      <c r="M55" s="190"/>
      <c r="N55" s="190"/>
      <c r="O55" s="191"/>
      <c r="P55" s="190"/>
      <c r="Q55" s="190"/>
      <c r="R55" s="190"/>
      <c r="S55" s="190"/>
      <c r="T55" s="192"/>
      <c r="U55" s="190"/>
      <c r="V55" s="190"/>
      <c r="W55" s="261"/>
      <c r="X55" s="208">
        <f>'市町村別（下書き）'!AK32</f>
        <v>108</v>
      </c>
      <c r="Y55" s="245">
        <f>'市町村別（下書き）'!AL32</f>
        <v>5487</v>
      </c>
      <c r="Z55" s="262">
        <f>'市町村別（下書き）'!AM32</f>
        <v>4257</v>
      </c>
      <c r="AA55" s="268">
        <f>IF(ROUND(AA54/D54*100,2)&lt;=99.9,ROUND(AA54/D54*100,1),IF(AA54=D54,"100.0","99.9"))</f>
        <v>99.7</v>
      </c>
      <c r="AB55" s="39"/>
      <c r="AC55" s="39"/>
    </row>
    <row r="56" spans="2:29" ht="22.5" customHeight="1">
      <c r="B56" s="461"/>
      <c r="C56" s="458" t="s">
        <v>146</v>
      </c>
      <c r="D56" s="209">
        <f aca="true" t="shared" si="7" ref="D56:V56">SUM(D54)</f>
        <v>702689</v>
      </c>
      <c r="E56" s="209">
        <f t="shared" si="7"/>
        <v>1</v>
      </c>
      <c r="F56" s="212">
        <f t="shared" si="7"/>
        <v>0</v>
      </c>
      <c r="G56" s="209">
        <f t="shared" si="7"/>
        <v>708400</v>
      </c>
      <c r="H56" s="209">
        <f t="shared" si="7"/>
        <v>684283</v>
      </c>
      <c r="I56" s="209">
        <f t="shared" si="7"/>
        <v>18</v>
      </c>
      <c r="J56" s="210">
        <f t="shared" si="7"/>
        <v>0</v>
      </c>
      <c r="K56" s="209">
        <f t="shared" si="7"/>
        <v>9905</v>
      </c>
      <c r="L56" s="209">
        <f t="shared" si="7"/>
        <v>6229</v>
      </c>
      <c r="M56" s="209">
        <f t="shared" si="7"/>
        <v>28</v>
      </c>
      <c r="N56" s="209">
        <f t="shared" si="7"/>
        <v>11631</v>
      </c>
      <c r="O56" s="211">
        <f t="shared" si="7"/>
        <v>3750</v>
      </c>
      <c r="P56" s="209">
        <f t="shared" si="7"/>
        <v>14</v>
      </c>
      <c r="Q56" s="209">
        <f t="shared" si="7"/>
        <v>3970</v>
      </c>
      <c r="R56" s="209">
        <f t="shared" si="7"/>
        <v>3924</v>
      </c>
      <c r="S56" s="209">
        <f t="shared" si="7"/>
        <v>71</v>
      </c>
      <c r="T56" s="212">
        <f t="shared" si="7"/>
        <v>0</v>
      </c>
      <c r="U56" s="209">
        <f t="shared" si="7"/>
        <v>733978</v>
      </c>
      <c r="V56" s="209">
        <f t="shared" si="7"/>
        <v>696043</v>
      </c>
      <c r="W56" s="213">
        <f>IF(ROUND(V56/D56*100,2)&lt;=99.9,ROUND(V56/D56*100,1),IF(V56=D56,"100.0","99.9"))</f>
        <v>99.1</v>
      </c>
      <c r="X56" s="214">
        <f>SUM(X54)</f>
        <v>0</v>
      </c>
      <c r="Y56" s="209">
        <f>SUM(Y54)</f>
        <v>0</v>
      </c>
      <c r="Z56" s="209">
        <f>SUM(Z54)</f>
        <v>0</v>
      </c>
      <c r="AA56" s="215">
        <f>SUM(AA54)</f>
        <v>700300</v>
      </c>
      <c r="AB56" s="39"/>
      <c r="AC56" s="39"/>
    </row>
    <row r="57" spans="2:29" ht="22.5" customHeight="1" thickBot="1">
      <c r="B57" s="461"/>
      <c r="C57" s="459"/>
      <c r="D57" s="216">
        <f aca="true" t="shared" si="8" ref="D57:V57">SUM(D55)</f>
        <v>0</v>
      </c>
      <c r="E57" s="216">
        <f t="shared" si="8"/>
        <v>0</v>
      </c>
      <c r="F57" s="219">
        <f t="shared" si="8"/>
        <v>0</v>
      </c>
      <c r="G57" s="216">
        <f t="shared" si="8"/>
        <v>0</v>
      </c>
      <c r="H57" s="216">
        <f t="shared" si="8"/>
        <v>0</v>
      </c>
      <c r="I57" s="216">
        <f t="shared" si="8"/>
        <v>10</v>
      </c>
      <c r="J57" s="217">
        <f t="shared" si="8"/>
        <v>0</v>
      </c>
      <c r="K57" s="216">
        <f t="shared" si="8"/>
        <v>4042</v>
      </c>
      <c r="L57" s="216">
        <f t="shared" si="8"/>
        <v>1781</v>
      </c>
      <c r="M57" s="216">
        <f t="shared" si="8"/>
        <v>0</v>
      </c>
      <c r="N57" s="216">
        <f t="shared" si="8"/>
        <v>0</v>
      </c>
      <c r="O57" s="218">
        <f t="shared" si="8"/>
        <v>0</v>
      </c>
      <c r="P57" s="216">
        <f t="shared" si="8"/>
        <v>0</v>
      </c>
      <c r="Q57" s="216">
        <f t="shared" si="8"/>
        <v>0</v>
      </c>
      <c r="R57" s="216">
        <f t="shared" si="8"/>
        <v>0</v>
      </c>
      <c r="S57" s="216">
        <f t="shared" si="8"/>
        <v>0</v>
      </c>
      <c r="T57" s="219">
        <f t="shared" si="8"/>
        <v>0</v>
      </c>
      <c r="U57" s="216">
        <f t="shared" si="8"/>
        <v>0</v>
      </c>
      <c r="V57" s="216">
        <f t="shared" si="8"/>
        <v>0</v>
      </c>
      <c r="W57" s="220">
        <f>SUM(W55)</f>
        <v>0</v>
      </c>
      <c r="X57" s="221">
        <f>SUM(X55)</f>
        <v>108</v>
      </c>
      <c r="Y57" s="216">
        <f>SUM(Y55)</f>
        <v>5487</v>
      </c>
      <c r="Z57" s="216">
        <f>SUM(Z55)</f>
        <v>4257</v>
      </c>
      <c r="AA57" s="222">
        <f>IF(ROUND(AA56/D56*100,2)&lt;=99.9,ROUND(AA56/D56*100,1),IF(AA56=D56,"100.0","99.9"))</f>
        <v>99.7</v>
      </c>
      <c r="AB57" s="39"/>
      <c r="AC57" s="39"/>
    </row>
    <row r="58" spans="2:29" ht="22.5" customHeight="1">
      <c r="B58" s="454" t="s">
        <v>147</v>
      </c>
      <c r="C58" s="455"/>
      <c r="D58" s="275">
        <f aca="true" t="shared" si="9" ref="D58:AA58">SUM(D56,D48,D50)</f>
        <v>1080870</v>
      </c>
      <c r="E58" s="209">
        <f t="shared" si="9"/>
        <v>4</v>
      </c>
      <c r="F58" s="275">
        <f t="shared" si="9"/>
        <v>0</v>
      </c>
      <c r="G58" s="211">
        <f t="shared" si="9"/>
        <v>1082580</v>
      </c>
      <c r="H58" s="211">
        <f t="shared" si="9"/>
        <v>1047318</v>
      </c>
      <c r="I58" s="209">
        <f t="shared" si="9"/>
        <v>18</v>
      </c>
      <c r="J58" s="275">
        <f t="shared" si="9"/>
        <v>0</v>
      </c>
      <c r="K58" s="211">
        <f t="shared" si="9"/>
        <v>9905</v>
      </c>
      <c r="L58" s="211">
        <f t="shared" si="9"/>
        <v>6229</v>
      </c>
      <c r="M58" s="211">
        <f t="shared" si="9"/>
        <v>70</v>
      </c>
      <c r="N58" s="211">
        <f t="shared" si="9"/>
        <v>37506</v>
      </c>
      <c r="O58" s="211">
        <f t="shared" si="9"/>
        <v>5259</v>
      </c>
      <c r="P58" s="211">
        <f t="shared" si="9"/>
        <v>17</v>
      </c>
      <c r="Q58" s="211">
        <f t="shared" si="9"/>
        <v>6589</v>
      </c>
      <c r="R58" s="211">
        <f t="shared" si="9"/>
        <v>3924</v>
      </c>
      <c r="S58" s="209">
        <f t="shared" si="9"/>
        <v>135</v>
      </c>
      <c r="T58" s="275">
        <f t="shared" si="9"/>
        <v>0</v>
      </c>
      <c r="U58" s="211">
        <f t="shared" si="9"/>
        <v>1160152</v>
      </c>
      <c r="V58" s="211">
        <f t="shared" si="9"/>
        <v>1074076</v>
      </c>
      <c r="W58" s="329">
        <f>IF(ROUND(V58/D58*100,2)&lt;=99.9,ROUND(V58/D58*100,1),IF(V58=D58,"100.0","99.9"))</f>
        <v>99.4</v>
      </c>
      <c r="X58" s="275">
        <f t="shared" si="9"/>
        <v>4</v>
      </c>
      <c r="Y58" s="211">
        <f t="shared" si="9"/>
        <v>394</v>
      </c>
      <c r="Z58" s="280">
        <f t="shared" si="9"/>
        <v>89</v>
      </c>
      <c r="AA58" s="331">
        <f t="shared" si="9"/>
        <v>1078481</v>
      </c>
      <c r="AB58" s="39"/>
      <c r="AC58" s="39"/>
    </row>
    <row r="59" spans="2:29" ht="22.5" customHeight="1" thickBot="1">
      <c r="B59" s="456"/>
      <c r="C59" s="457"/>
      <c r="D59" s="264">
        <f aca="true" t="shared" si="10" ref="D59:Z59">SUM(D57,D49,D51)</f>
        <v>0</v>
      </c>
      <c r="E59" s="216">
        <f t="shared" si="10"/>
        <v>0</v>
      </c>
      <c r="F59" s="264">
        <f t="shared" si="10"/>
        <v>0</v>
      </c>
      <c r="G59" s="218">
        <f t="shared" si="10"/>
        <v>0</v>
      </c>
      <c r="H59" s="218">
        <f t="shared" si="10"/>
        <v>0</v>
      </c>
      <c r="I59" s="216">
        <f t="shared" si="10"/>
        <v>26</v>
      </c>
      <c r="J59" s="264">
        <f t="shared" si="10"/>
        <v>0</v>
      </c>
      <c r="K59" s="218">
        <f t="shared" si="10"/>
        <v>30161</v>
      </c>
      <c r="L59" s="218">
        <f t="shared" si="10"/>
        <v>15270</v>
      </c>
      <c r="M59" s="218">
        <f t="shared" si="10"/>
        <v>0</v>
      </c>
      <c r="N59" s="218">
        <f t="shared" si="10"/>
        <v>0</v>
      </c>
      <c r="O59" s="218">
        <f t="shared" si="10"/>
        <v>0</v>
      </c>
      <c r="P59" s="218">
        <f t="shared" si="10"/>
        <v>0</v>
      </c>
      <c r="Q59" s="218">
        <f t="shared" si="10"/>
        <v>0</v>
      </c>
      <c r="R59" s="218">
        <f t="shared" si="10"/>
        <v>0</v>
      </c>
      <c r="S59" s="216">
        <f t="shared" si="10"/>
        <v>0</v>
      </c>
      <c r="T59" s="264">
        <f t="shared" si="10"/>
        <v>0</v>
      </c>
      <c r="U59" s="218">
        <f t="shared" si="10"/>
        <v>0</v>
      </c>
      <c r="V59" s="218">
        <f t="shared" si="10"/>
        <v>0</v>
      </c>
      <c r="W59" s="254">
        <f t="shared" si="10"/>
        <v>0</v>
      </c>
      <c r="X59" s="264">
        <f t="shared" si="10"/>
        <v>111</v>
      </c>
      <c r="Y59" s="218">
        <f t="shared" si="10"/>
        <v>5637</v>
      </c>
      <c r="Z59" s="255">
        <f t="shared" si="10"/>
        <v>4316</v>
      </c>
      <c r="AA59" s="268">
        <f>IF(ROUND(AA58/D58*100,2)&lt;=99.9,ROUND(AA58/D58*100,1),IF(AA58=D58,"100.0","99.9"))</f>
        <v>99.8</v>
      </c>
      <c r="AB59" s="39"/>
      <c r="AC59" s="39"/>
    </row>
    <row r="60" spans="2:29" ht="22.5" customHeight="1">
      <c r="B60" s="460" t="s">
        <v>174</v>
      </c>
      <c r="C60" s="430" t="s">
        <v>13</v>
      </c>
      <c r="D60" s="181">
        <f>'市町村別（下書き）'!D33</f>
        <v>97720</v>
      </c>
      <c r="E60" s="181">
        <f>'市町村別（下書き）'!E33</f>
        <v>3</v>
      </c>
      <c r="F60" s="183">
        <f>'市町村別（下書き）'!F33</f>
        <v>2</v>
      </c>
      <c r="G60" s="181">
        <f>'市町村別（下書き）'!G33</f>
        <v>91713</v>
      </c>
      <c r="H60" s="181">
        <f>'市町村別（下書き）'!H33</f>
        <v>89527</v>
      </c>
      <c r="I60" s="178">
        <f>'市町村別（下書き）'!M33</f>
        <v>14</v>
      </c>
      <c r="J60" s="179">
        <f>'市町村別（下書き）'!N33</f>
        <v>0</v>
      </c>
      <c r="K60" s="178">
        <f>'市町村別（下書き）'!O33</f>
        <v>8356</v>
      </c>
      <c r="L60" s="178">
        <f>'市町村別（下書き）'!P33</f>
        <v>5332</v>
      </c>
      <c r="M60" s="181">
        <f>'市町村別（下書き）'!U33</f>
        <v>4</v>
      </c>
      <c r="N60" s="181">
        <f>'市町村別（下書き）'!W33</f>
        <v>4402</v>
      </c>
      <c r="O60" s="182">
        <f>'市町村別（下書き）'!X33</f>
        <v>141</v>
      </c>
      <c r="P60" s="181">
        <f>'市町村別（下書き）'!Y33</f>
        <v>0</v>
      </c>
      <c r="Q60" s="181">
        <f>'市町村別（下書き）'!AA33</f>
        <v>0</v>
      </c>
      <c r="R60" s="181">
        <f>'市町村別（下書き）'!AB33</f>
        <v>0</v>
      </c>
      <c r="S60" s="181">
        <f>'市町村別（下書き）'!AC33</f>
        <v>23</v>
      </c>
      <c r="T60" s="183">
        <f>'市町村別（下書き）'!AD33</f>
        <v>2</v>
      </c>
      <c r="U60" s="181">
        <f>'市町村別（下書き）'!AE33</f>
        <v>104921</v>
      </c>
      <c r="V60" s="181">
        <f>'市町村別（下書き）'!AF33</f>
        <v>95176</v>
      </c>
      <c r="W60" s="318">
        <f>IF(ROUND(V60/D60*100,2)&lt;=99.9,ROUND(V60/D60*100,1),IF(V60=D60,"100.0","99.9"))</f>
        <v>97.4</v>
      </c>
      <c r="X60" s="279">
        <f>'市町村別（下書き）'!AH33</f>
        <v>15</v>
      </c>
      <c r="Y60" s="256">
        <f>'市町村別（下書き）'!AI33</f>
        <v>1013</v>
      </c>
      <c r="Z60" s="279">
        <f>'市町村別（下書き）'!AJ33</f>
        <v>321</v>
      </c>
      <c r="AA60" s="186">
        <f>SUM(V60,Z60:Z61)</f>
        <v>95815</v>
      </c>
      <c r="AB60" s="39"/>
      <c r="AC60" s="39"/>
    </row>
    <row r="61" spans="2:29" ht="22.5" customHeight="1">
      <c r="B61" s="461"/>
      <c r="C61" s="431"/>
      <c r="D61" s="190"/>
      <c r="E61" s="195">
        <f>'市町村別（下書き）'!I33</f>
        <v>0</v>
      </c>
      <c r="F61" s="323">
        <f>'市町村別（下書き）'!J33</f>
        <v>0</v>
      </c>
      <c r="G61" s="195">
        <f>'市町村別（下書き）'!K33</f>
        <v>0</v>
      </c>
      <c r="H61" s="236">
        <f>'市町村別（下書き）'!L33</f>
        <v>0</v>
      </c>
      <c r="I61" s="187">
        <f>'市町村別（下書き）'!Q33</f>
        <v>2</v>
      </c>
      <c r="J61" s="192">
        <f>'市町村別（下書き）'!R33</f>
        <v>0</v>
      </c>
      <c r="K61" s="187">
        <f>'市町村別（下書き）'!S33</f>
        <v>450</v>
      </c>
      <c r="L61" s="187">
        <f>'市町村別（下書き）'!T33</f>
        <v>176</v>
      </c>
      <c r="M61" s="190"/>
      <c r="N61" s="190"/>
      <c r="O61" s="191"/>
      <c r="P61" s="190"/>
      <c r="Q61" s="190"/>
      <c r="R61" s="190"/>
      <c r="S61" s="190"/>
      <c r="T61" s="257"/>
      <c r="U61" s="190"/>
      <c r="V61" s="190"/>
      <c r="W61" s="242"/>
      <c r="X61" s="262">
        <f>'市町村別（下書き）'!AK33</f>
        <v>11</v>
      </c>
      <c r="Y61" s="234">
        <f>'市町村別（下書き）'!AL33</f>
        <v>810</v>
      </c>
      <c r="Z61" s="262">
        <f>'市町村別（下書き）'!AM33</f>
        <v>318</v>
      </c>
      <c r="AA61" s="196">
        <f>IF(ROUND(AA60/D60*100,2)&lt;=99.9,ROUND(AA60/D60*100,1),IF(AA60=D60,"100.0","99.9"))</f>
        <v>98.1</v>
      </c>
      <c r="AB61" s="39"/>
      <c r="AC61" s="39"/>
    </row>
    <row r="62" spans="2:29" ht="22.5" customHeight="1">
      <c r="B62" s="461"/>
      <c r="C62" s="428" t="s">
        <v>16</v>
      </c>
      <c r="D62" s="200">
        <f>'市町村別（下書き）'!D34</f>
        <v>138925</v>
      </c>
      <c r="E62" s="197">
        <f>'市町村別（下書き）'!E34</f>
        <v>1</v>
      </c>
      <c r="F62" s="198">
        <f>'市町村別（下書き）'!F34</f>
        <v>0</v>
      </c>
      <c r="G62" s="197">
        <f>'市町村別（下書き）'!G34</f>
        <v>150300</v>
      </c>
      <c r="H62" s="232">
        <f>'市町村別（下書き）'!H34</f>
        <v>138091</v>
      </c>
      <c r="I62" s="197">
        <f>'市町村別（下書き）'!M34</f>
        <v>0</v>
      </c>
      <c r="J62" s="198">
        <f>'市町村別（下書き）'!N34</f>
        <v>0</v>
      </c>
      <c r="K62" s="197">
        <f>'市町村別（下書き）'!O34</f>
        <v>0</v>
      </c>
      <c r="L62" s="197">
        <f>'市町村別（下書き）'!P34</f>
        <v>0</v>
      </c>
      <c r="M62" s="200">
        <f>'市町村別（下書き）'!U34</f>
        <v>4</v>
      </c>
      <c r="N62" s="200">
        <f>'市町村別（下書き）'!W34</f>
        <v>2564</v>
      </c>
      <c r="O62" s="201">
        <f>'市町村別（下書き）'!X34</f>
        <v>720</v>
      </c>
      <c r="P62" s="200">
        <f>'市町村別（下書き）'!Y34</f>
        <v>2</v>
      </c>
      <c r="Q62" s="200">
        <f>'市町村別（下書き）'!AA34</f>
        <v>600</v>
      </c>
      <c r="R62" s="200">
        <f>'市町村別（下書き）'!AB34</f>
        <v>145</v>
      </c>
      <c r="S62" s="200">
        <f>'市町村別（下書き）'!AC34</f>
        <v>7</v>
      </c>
      <c r="T62" s="207">
        <f>'市町村別（下書き）'!AD34</f>
        <v>0</v>
      </c>
      <c r="U62" s="200">
        <f>'市町村別（下書き）'!AE34</f>
        <v>152864</v>
      </c>
      <c r="V62" s="200">
        <f>'市町村別（下書き）'!AF34</f>
        <v>138811</v>
      </c>
      <c r="W62" s="319" t="str">
        <f>IF(ROUND(V62/D62*100,2)&lt;=99.9,ROUND(V62/D62*100,1),IF(V62=D62,"100.0","99.9"))</f>
        <v>99.9</v>
      </c>
      <c r="X62" s="265">
        <f>'市町村別（下書き）'!AH34</f>
        <v>0</v>
      </c>
      <c r="Y62" s="232">
        <f>'市町村別（下書き）'!AI34</f>
        <v>0</v>
      </c>
      <c r="Z62" s="265">
        <f>'市町村別（下書き）'!AJ34</f>
        <v>0</v>
      </c>
      <c r="AA62" s="205">
        <f>SUM(V62,Z62:Z63)</f>
        <v>138811</v>
      </c>
      <c r="AB62" s="39"/>
      <c r="AC62" s="39"/>
    </row>
    <row r="63" spans="2:29" ht="22.5" customHeight="1">
      <c r="B63" s="461"/>
      <c r="C63" s="431"/>
      <c r="D63" s="190"/>
      <c r="E63" s="187">
        <f>'市町村別（下書き）'!I34</f>
        <v>0</v>
      </c>
      <c r="F63" s="192">
        <f>'市町村別（下書き）'!J34</f>
        <v>0</v>
      </c>
      <c r="G63" s="187">
        <f>'市町村別（下書き）'!K34</f>
        <v>0</v>
      </c>
      <c r="H63" s="187">
        <f>'市町村別（下書き）'!L34</f>
        <v>0</v>
      </c>
      <c r="I63" s="187">
        <f>'市町村別（下書き）'!Q34</f>
        <v>0</v>
      </c>
      <c r="J63" s="192">
        <f>'市町村別（下書き）'!R34</f>
        <v>0</v>
      </c>
      <c r="K63" s="187">
        <f>'市町村別（下書き）'!S34</f>
        <v>0</v>
      </c>
      <c r="L63" s="187">
        <f>'市町村別（下書き）'!T34</f>
        <v>0</v>
      </c>
      <c r="M63" s="190"/>
      <c r="N63" s="190"/>
      <c r="O63" s="191"/>
      <c r="P63" s="190"/>
      <c r="Q63" s="190"/>
      <c r="R63" s="190"/>
      <c r="S63" s="190"/>
      <c r="T63" s="257"/>
      <c r="U63" s="190"/>
      <c r="V63" s="190"/>
      <c r="W63" s="242"/>
      <c r="X63" s="262">
        <f>'市町村別（下書き）'!AK34</f>
        <v>0</v>
      </c>
      <c r="Y63" s="234">
        <f>'市町村別（下書き）'!AL34</f>
        <v>0</v>
      </c>
      <c r="Z63" s="262">
        <f>'市町村別（下書き）'!AM34</f>
        <v>0</v>
      </c>
      <c r="AA63" s="196" t="str">
        <f>IF(ROUND(AA62/D62*100,2)&lt;=99.9,ROUND(AA62/D62*100,1),IF(AA62=D62,"100.0","99.9"))</f>
        <v>99.9</v>
      </c>
      <c r="AB63" s="39"/>
      <c r="AC63" s="39"/>
    </row>
    <row r="64" spans="2:29" ht="22.5" customHeight="1">
      <c r="B64" s="461"/>
      <c r="C64" s="428" t="s">
        <v>18</v>
      </c>
      <c r="D64" s="200">
        <f>'市町村別（下書き）'!D35</f>
        <v>143620</v>
      </c>
      <c r="E64" s="200">
        <f>'市町村別（下書き）'!E35</f>
        <v>1</v>
      </c>
      <c r="F64" s="207">
        <f>'市町村別（下書き）'!F35</f>
        <v>0</v>
      </c>
      <c r="G64" s="200">
        <f>'市町村別（下書き）'!G35</f>
        <v>133500</v>
      </c>
      <c r="H64" s="200">
        <f>'市町村別（下書き）'!H35</f>
        <v>132499</v>
      </c>
      <c r="I64" s="197">
        <f>'市町村別（下書き）'!M35</f>
        <v>5</v>
      </c>
      <c r="J64" s="198">
        <f>'市町村別（下書き）'!N35</f>
        <v>0</v>
      </c>
      <c r="K64" s="197">
        <f>'市町村別（下書き）'!O35</f>
        <v>1422</v>
      </c>
      <c r="L64" s="197">
        <f>'市町村別（下書き）'!P35</f>
        <v>960</v>
      </c>
      <c r="M64" s="200">
        <f>'市町村別（下書き）'!U35</f>
        <v>5</v>
      </c>
      <c r="N64" s="200">
        <f>'市町村別（下書き）'!W35</f>
        <v>1340</v>
      </c>
      <c r="O64" s="201">
        <f>'市町村別（下書き）'!X35</f>
        <v>797</v>
      </c>
      <c r="P64" s="200">
        <f>'市町村別（下書き）'!Y35</f>
        <v>1</v>
      </c>
      <c r="Q64" s="200">
        <f>'市町村別（下書き）'!AA35</f>
        <v>0</v>
      </c>
      <c r="R64" s="200">
        <f>'市町村別（下書き）'!AB35</f>
        <v>0</v>
      </c>
      <c r="S64" s="200">
        <f>'市町村別（下書き）'!AC35</f>
        <v>15</v>
      </c>
      <c r="T64" s="207">
        <f>'市町村別（下書き）'!AD35</f>
        <v>0</v>
      </c>
      <c r="U64" s="200">
        <f>'市町村別（下書き）'!AE35</f>
        <v>136882</v>
      </c>
      <c r="V64" s="200">
        <f>'市町村別（下書き）'!AF35</f>
        <v>134473</v>
      </c>
      <c r="W64" s="319">
        <f>IF(ROUND(V64/D64*100,2)&lt;=99.9,ROUND(V64/D64*100,1),IF(V64=D64,"100.0","99.9"))</f>
        <v>93.6</v>
      </c>
      <c r="X64" s="265">
        <f>'市町村別（下書き）'!AH35</f>
        <v>1</v>
      </c>
      <c r="Y64" s="232">
        <f>'市町村別（下書き）'!AI35</f>
        <v>99</v>
      </c>
      <c r="Z64" s="265">
        <f>'市町村別（下書き）'!AJ35</f>
        <v>35</v>
      </c>
      <c r="AA64" s="205">
        <f>SUM(V64,Z64:Z65)</f>
        <v>135924</v>
      </c>
      <c r="AB64" s="39"/>
      <c r="AC64" s="39"/>
    </row>
    <row r="65" spans="2:29" ht="22.5" customHeight="1">
      <c r="B65" s="461"/>
      <c r="C65" s="431"/>
      <c r="D65" s="190"/>
      <c r="E65" s="195">
        <f>'市町村別（下書き）'!I35</f>
        <v>0</v>
      </c>
      <c r="F65" s="188">
        <f>'市町村別（下書き）'!J35</f>
        <v>0</v>
      </c>
      <c r="G65" s="195">
        <f>'市町村別（下書き）'!K35</f>
        <v>0</v>
      </c>
      <c r="H65" s="236">
        <f>'市町村別（下書き）'!L35</f>
        <v>0</v>
      </c>
      <c r="I65" s="187">
        <f>'市町村別（下書き）'!Q35</f>
        <v>3</v>
      </c>
      <c r="J65" s="192">
        <f>'市町村別（下書き）'!R35</f>
        <v>0</v>
      </c>
      <c r="K65" s="187">
        <f>'市町村別（下書き）'!S35</f>
        <v>620</v>
      </c>
      <c r="L65" s="187">
        <f>'市町村別（下書き）'!T35</f>
        <v>217</v>
      </c>
      <c r="M65" s="190"/>
      <c r="N65" s="190"/>
      <c r="O65" s="191"/>
      <c r="P65" s="190"/>
      <c r="Q65" s="190"/>
      <c r="R65" s="190"/>
      <c r="S65" s="190"/>
      <c r="T65" s="257"/>
      <c r="U65" s="190"/>
      <c r="V65" s="190"/>
      <c r="W65" s="242"/>
      <c r="X65" s="262">
        <f>'市町村別（下書き）'!AK35</f>
        <v>39</v>
      </c>
      <c r="Y65" s="234">
        <f>'市町村別（下書き）'!AL35</f>
        <v>2877</v>
      </c>
      <c r="Z65" s="262">
        <f>'市町村別（下書き）'!AM35</f>
        <v>1416</v>
      </c>
      <c r="AA65" s="196">
        <f>IF(ROUND(AA64/D64*100,2)&lt;=99.9,ROUND(AA64/D64*100,1),IF(AA64=D64,"100.0","99.9"))</f>
        <v>94.6</v>
      </c>
      <c r="AB65" s="39"/>
      <c r="AC65" s="39"/>
    </row>
    <row r="66" spans="2:29" ht="22.5" customHeight="1">
      <c r="B66" s="461"/>
      <c r="C66" s="428" t="s">
        <v>171</v>
      </c>
      <c r="D66" s="200">
        <f>'市町村別（下書き）'!D37</f>
        <v>45165</v>
      </c>
      <c r="E66" s="200">
        <f>'市町村別（下書き）'!E37</f>
        <v>5</v>
      </c>
      <c r="F66" s="207">
        <f>'市町村別（下書き）'!F37</f>
        <v>4</v>
      </c>
      <c r="G66" s="200">
        <f>'市町村別（下書き）'!G37</f>
        <v>52687</v>
      </c>
      <c r="H66" s="200">
        <f>'市町村別（下書き）'!H37</f>
        <v>45126</v>
      </c>
      <c r="I66" s="197">
        <f>'市町村別（下書き）'!M37</f>
        <v>0</v>
      </c>
      <c r="J66" s="198">
        <f>'市町村別（下書き）'!N37</f>
        <v>0</v>
      </c>
      <c r="K66" s="197">
        <f>'市町村別（下書き）'!O37</f>
        <v>0</v>
      </c>
      <c r="L66" s="197">
        <f>'市町村別（下書き）'!P37</f>
        <v>0</v>
      </c>
      <c r="M66" s="200">
        <f>'市町村別（下書き）'!U37</f>
        <v>0</v>
      </c>
      <c r="N66" s="200">
        <f>'市町村別（下書き）'!W37</f>
        <v>0</v>
      </c>
      <c r="O66" s="201">
        <f>'市町村別（下書き）'!X37</f>
        <v>0</v>
      </c>
      <c r="P66" s="200">
        <f>'市町村別（下書き）'!Y37</f>
        <v>0</v>
      </c>
      <c r="Q66" s="200">
        <f>'市町村別（下書き）'!AA37</f>
        <v>0</v>
      </c>
      <c r="R66" s="200">
        <f>'市町村別（下書き）'!AB37</f>
        <v>0</v>
      </c>
      <c r="S66" s="200">
        <f>'市町村別（下書き）'!AC37</f>
        <v>5</v>
      </c>
      <c r="T66" s="207">
        <f>'市町村別（下書き）'!AD37</f>
        <v>4</v>
      </c>
      <c r="U66" s="200">
        <f>'市町村別（下書き）'!AE37</f>
        <v>52687</v>
      </c>
      <c r="V66" s="200">
        <f>'市町村別（下書き）'!AF37</f>
        <v>45126</v>
      </c>
      <c r="W66" s="319" t="str">
        <f>IF(ROUND(V66/D66*100,2)&lt;=99.9,ROUND(V66/D66*100,1),IF(V66=D66,"100.0","99.9"))</f>
        <v>99.9</v>
      </c>
      <c r="X66" s="265">
        <f>'市町村別（下書き）'!AH37</f>
        <v>0</v>
      </c>
      <c r="Y66" s="232">
        <f>'市町村別（下書き）'!AI37</f>
        <v>0</v>
      </c>
      <c r="Z66" s="265">
        <f>'市町村別（下書き）'!AJ37</f>
        <v>0</v>
      </c>
      <c r="AA66" s="205">
        <f>SUM(V66,Z66:Z67)</f>
        <v>45126</v>
      </c>
      <c r="AB66" s="39"/>
      <c r="AC66" s="39"/>
    </row>
    <row r="67" spans="2:29" ht="22.5" customHeight="1">
      <c r="B67" s="461"/>
      <c r="C67" s="431"/>
      <c r="D67" s="190"/>
      <c r="E67" s="195">
        <f>'市町村別（下書き）'!I37</f>
        <v>0</v>
      </c>
      <c r="F67" s="188">
        <f>'市町村別（下書き）'!J37</f>
        <v>0</v>
      </c>
      <c r="G67" s="195">
        <f>'市町村別（下書き）'!K37</f>
        <v>0</v>
      </c>
      <c r="H67" s="236">
        <f>'市町村別（下書き）'!L37</f>
        <v>0</v>
      </c>
      <c r="I67" s="187">
        <f>'市町村別（下書き）'!Q37</f>
        <v>0</v>
      </c>
      <c r="J67" s="192">
        <f>'市町村別（下書き）'!R37</f>
        <v>0</v>
      </c>
      <c r="K67" s="187">
        <f>'市町村別（下書き）'!S37</f>
        <v>0</v>
      </c>
      <c r="L67" s="187">
        <f>'市町村別（下書き）'!T37</f>
        <v>0</v>
      </c>
      <c r="M67" s="190"/>
      <c r="N67" s="190"/>
      <c r="O67" s="191"/>
      <c r="P67" s="190"/>
      <c r="Q67" s="190"/>
      <c r="R67" s="190"/>
      <c r="S67" s="190"/>
      <c r="T67" s="257"/>
      <c r="U67" s="190"/>
      <c r="V67" s="190"/>
      <c r="W67" s="242"/>
      <c r="X67" s="262">
        <f>'市町村別（下書き）'!AK37</f>
        <v>0</v>
      </c>
      <c r="Y67" s="234">
        <f>'市町村別（下書き）'!AL37</f>
        <v>0</v>
      </c>
      <c r="Z67" s="262">
        <f>'市町村別（下書き）'!AM37</f>
        <v>0</v>
      </c>
      <c r="AA67" s="196" t="str">
        <f>IF(ROUND(AA66/D66*100,2)&lt;=99.9,ROUND(AA66/D66*100,1),IF(AA66=D66,"100.0","99.9"))</f>
        <v>99.9</v>
      </c>
      <c r="AB67" s="39"/>
      <c r="AC67" s="39"/>
    </row>
    <row r="68" spans="2:29" ht="22.5" customHeight="1">
      <c r="B68" s="461"/>
      <c r="C68" s="428" t="s">
        <v>45</v>
      </c>
      <c r="D68" s="200">
        <f>'市町村別（下書き）'!D39</f>
        <v>29036</v>
      </c>
      <c r="E68" s="200">
        <f>'市町村別（下書き）'!E39</f>
        <v>1</v>
      </c>
      <c r="F68" s="207">
        <f>'市町村別（下書き）'!F39</f>
        <v>0</v>
      </c>
      <c r="G68" s="200">
        <f>'市町村別（下書き）'!G39</f>
        <v>31000</v>
      </c>
      <c r="H68" s="200">
        <f>'市町村別（下書き）'!H39</f>
        <v>28243</v>
      </c>
      <c r="I68" s="197">
        <f>'市町村別（下書き）'!M39</f>
        <v>0</v>
      </c>
      <c r="J68" s="198">
        <f>'市町村別（下書き）'!N39</f>
        <v>0</v>
      </c>
      <c r="K68" s="197">
        <f>'市町村別（下書き）'!O39</f>
        <v>0</v>
      </c>
      <c r="L68" s="197">
        <f>'市町村別（下書き）'!P39</f>
        <v>0</v>
      </c>
      <c r="M68" s="200">
        <f>'市町村別（下書き）'!U39</f>
        <v>0</v>
      </c>
      <c r="N68" s="200">
        <f>'市町村別（下書き）'!W39</f>
        <v>0</v>
      </c>
      <c r="O68" s="201">
        <f>'市町村別（下書き）'!X39</f>
        <v>0</v>
      </c>
      <c r="P68" s="200">
        <f>'市町村別（下書き）'!Y39</f>
        <v>1</v>
      </c>
      <c r="Q68" s="200">
        <f>'市町村別（下書き）'!AA39</f>
        <v>200</v>
      </c>
      <c r="R68" s="200">
        <f>'市町村別（下書き）'!AB39</f>
        <v>200</v>
      </c>
      <c r="S68" s="200">
        <f>'市町村別（下書き）'!AC39</f>
        <v>2</v>
      </c>
      <c r="T68" s="207">
        <f>'市町村別（下書き）'!AD39</f>
        <v>0</v>
      </c>
      <c r="U68" s="200">
        <f>'市町村別（下書き）'!AE39</f>
        <v>31000</v>
      </c>
      <c r="V68" s="200">
        <f>'市町村別（下書き）'!AF39</f>
        <v>28243</v>
      </c>
      <c r="W68" s="319">
        <f>IF(ROUND(V68/D68*100,2)&lt;=99.9,ROUND(V68/D68*100,1),IF(V68=D68,"100.0","99.9"))</f>
        <v>97.3</v>
      </c>
      <c r="X68" s="265">
        <f>'市町村別（下書き）'!AH39</f>
        <v>0</v>
      </c>
      <c r="Y68" s="232">
        <f>'市町村別（下書き）'!AI39</f>
        <v>0</v>
      </c>
      <c r="Z68" s="265">
        <f>'市町村別（下書き）'!AJ39</f>
        <v>0</v>
      </c>
      <c r="AA68" s="205">
        <f>SUM(V68,Z68:Z69)</f>
        <v>28243</v>
      </c>
      <c r="AB68" s="39"/>
      <c r="AC68" s="39"/>
    </row>
    <row r="69" spans="2:29" ht="22.5" customHeight="1">
      <c r="B69" s="461"/>
      <c r="C69" s="431"/>
      <c r="D69" s="190"/>
      <c r="E69" s="195">
        <f>'市町村別（下書き）'!I39</f>
        <v>0</v>
      </c>
      <c r="F69" s="188">
        <f>'市町村別（下書き）'!J39</f>
        <v>0</v>
      </c>
      <c r="G69" s="195">
        <f>'市町村別（下書き）'!K39</f>
        <v>0</v>
      </c>
      <c r="H69" s="236">
        <f>'市町村別（下書き）'!L39</f>
        <v>0</v>
      </c>
      <c r="I69" s="187">
        <f>'市町村別（下書き）'!Q39</f>
        <v>0</v>
      </c>
      <c r="J69" s="192">
        <f>'市町村別（下書き）'!R39</f>
        <v>0</v>
      </c>
      <c r="K69" s="187">
        <f>'市町村別（下書き）'!S39</f>
        <v>0</v>
      </c>
      <c r="L69" s="187">
        <f>'市町村別（下書き）'!T39</f>
        <v>0</v>
      </c>
      <c r="M69" s="190"/>
      <c r="N69" s="190"/>
      <c r="O69" s="191"/>
      <c r="P69" s="190"/>
      <c r="Q69" s="190"/>
      <c r="R69" s="190"/>
      <c r="S69" s="190"/>
      <c r="T69" s="257"/>
      <c r="U69" s="190"/>
      <c r="V69" s="190"/>
      <c r="W69" s="242"/>
      <c r="X69" s="262">
        <f>'市町村別（下書き）'!AK39</f>
        <v>0</v>
      </c>
      <c r="Y69" s="234">
        <f>'市町村別（下書き）'!AL39</f>
        <v>0</v>
      </c>
      <c r="Z69" s="262">
        <f>'市町村別（下書き）'!AM39</f>
        <v>0</v>
      </c>
      <c r="AA69" s="196">
        <f>IF(ROUND(AA68/D68*100,2)&lt;=99.9,ROUND(AA68/D68*100,1),IF(AA68=D68,"100.0","99.9"))</f>
        <v>97.3</v>
      </c>
      <c r="AB69" s="39"/>
      <c r="AC69" s="39"/>
    </row>
    <row r="70" spans="2:29" ht="22.5" customHeight="1">
      <c r="B70" s="461"/>
      <c r="C70" s="428" t="s">
        <v>172</v>
      </c>
      <c r="D70" s="200">
        <f>'市町村別（下書き）'!D40</f>
        <v>7054</v>
      </c>
      <c r="E70" s="197">
        <f>'市町村別（下書き）'!E40</f>
        <v>0</v>
      </c>
      <c r="F70" s="198">
        <f>'市町村別（下書き）'!F40</f>
        <v>0</v>
      </c>
      <c r="G70" s="197">
        <f>'市町村別（下書き）'!G40</f>
        <v>0</v>
      </c>
      <c r="H70" s="232">
        <f>'市町村別（下書き）'!H40</f>
        <v>0</v>
      </c>
      <c r="I70" s="197">
        <f>'市町村別（下書き）'!M40</f>
        <v>11</v>
      </c>
      <c r="J70" s="198">
        <f>'市町村別（下書き）'!N40</f>
        <v>0</v>
      </c>
      <c r="K70" s="197">
        <f>'市町村別（下書き）'!O40</f>
        <v>9508</v>
      </c>
      <c r="L70" s="197">
        <f>'市町村別（下書き）'!P40</f>
        <v>6843</v>
      </c>
      <c r="M70" s="200">
        <f>'市町村別（下書き）'!U40</f>
        <v>0</v>
      </c>
      <c r="N70" s="200">
        <f>'市町村別（下書き）'!W40</f>
        <v>0</v>
      </c>
      <c r="O70" s="201">
        <f>'市町村別（下書き）'!X40</f>
        <v>0</v>
      </c>
      <c r="P70" s="200">
        <f>'市町村別（下書き）'!Y40</f>
        <v>0</v>
      </c>
      <c r="Q70" s="200">
        <f>'市町村別（下書き）'!AA40</f>
        <v>0</v>
      </c>
      <c r="R70" s="200">
        <f>'市町村別（下書き）'!AB40</f>
        <v>0</v>
      </c>
      <c r="S70" s="200">
        <f>'市町村別（下書き）'!AC40</f>
        <v>11</v>
      </c>
      <c r="T70" s="207">
        <f>'市町村別（下書き）'!AD40</f>
        <v>0</v>
      </c>
      <c r="U70" s="200">
        <f>'市町村別（下書き）'!AE40</f>
        <v>9508</v>
      </c>
      <c r="V70" s="200">
        <f>'市町村別（下書き）'!AF40</f>
        <v>6843</v>
      </c>
      <c r="W70" s="319">
        <f>IF(ROUND(V70/D70*100,2)&lt;=99.9,ROUND(V70/D70*100,1),IF(V70=D70,"100.0","99.9"))</f>
        <v>97</v>
      </c>
      <c r="X70" s="265">
        <f>'市町村別（下書き）'!AH40</f>
        <v>16</v>
      </c>
      <c r="Y70" s="232">
        <f>'市町村別（下書き）'!AI40</f>
        <v>856</v>
      </c>
      <c r="Z70" s="265">
        <f>'市町村別（下書き）'!AJ40</f>
        <v>211</v>
      </c>
      <c r="AA70" s="205">
        <f>SUM(V70,Z70:Z71)</f>
        <v>7054</v>
      </c>
      <c r="AB70" s="39"/>
      <c r="AC70" s="39"/>
    </row>
    <row r="71" spans="2:29" ht="22.5" customHeight="1" thickBot="1">
      <c r="B71" s="461"/>
      <c r="C71" s="429"/>
      <c r="D71" s="190"/>
      <c r="E71" s="187">
        <f>'市町村別（下書き）'!I40</f>
        <v>0</v>
      </c>
      <c r="F71" s="192">
        <f>'市町村別（下書き）'!J40</f>
        <v>0</v>
      </c>
      <c r="G71" s="187">
        <f>'市町村別（下書き）'!K40</f>
        <v>0</v>
      </c>
      <c r="H71" s="187">
        <f>'市町村別（下書き）'!L40</f>
        <v>0</v>
      </c>
      <c r="I71" s="187">
        <f>'市町村別（下書き）'!Q40</f>
        <v>0</v>
      </c>
      <c r="J71" s="192">
        <f>'市町村別（下書き）'!R40</f>
        <v>0</v>
      </c>
      <c r="K71" s="187">
        <f>'市町村別（下書き）'!S40</f>
        <v>0</v>
      </c>
      <c r="L71" s="187">
        <f>'市町村別（下書き）'!T40</f>
        <v>0</v>
      </c>
      <c r="M71" s="190"/>
      <c r="N71" s="190"/>
      <c r="O71" s="191"/>
      <c r="P71" s="190"/>
      <c r="Q71" s="190"/>
      <c r="R71" s="190"/>
      <c r="S71" s="190"/>
      <c r="T71" s="259"/>
      <c r="U71" s="190"/>
      <c r="V71" s="190"/>
      <c r="W71" s="242"/>
      <c r="X71" s="262">
        <f>'市町村別（下書き）'!AK40</f>
        <v>0</v>
      </c>
      <c r="Y71" s="234">
        <f>'市町村別（下書き）'!AL40</f>
        <v>0</v>
      </c>
      <c r="Z71" s="262">
        <f>'市町村別（下書き）'!AM40</f>
        <v>0</v>
      </c>
      <c r="AA71" s="196" t="str">
        <f>IF(ROUND(AA70/D70*100,2)&lt;=99.9,ROUND(AA70/D70*100,1),IF(AA70=D70,"100.0","99.9"))</f>
        <v>100.0</v>
      </c>
      <c r="AB71" s="39"/>
      <c r="AC71" s="39"/>
    </row>
    <row r="72" spans="2:29" ht="22.5" customHeight="1">
      <c r="B72" s="461"/>
      <c r="C72" s="479" t="s">
        <v>238</v>
      </c>
      <c r="D72" s="209">
        <f>SUM(D70,D68,D66,D64,D62,D60)</f>
        <v>461520</v>
      </c>
      <c r="E72" s="209">
        <f aca="true" t="shared" si="11" ref="E72:AA72">SUM(E70,E68,E66,E64,E62,E60)</f>
        <v>11</v>
      </c>
      <c r="F72" s="210">
        <f t="shared" si="11"/>
        <v>6</v>
      </c>
      <c r="G72" s="209">
        <f t="shared" si="11"/>
        <v>459200</v>
      </c>
      <c r="H72" s="209">
        <f t="shared" si="11"/>
        <v>433486</v>
      </c>
      <c r="I72" s="209">
        <f t="shared" si="11"/>
        <v>30</v>
      </c>
      <c r="J72" s="249">
        <f t="shared" si="11"/>
        <v>0</v>
      </c>
      <c r="K72" s="209">
        <f t="shared" si="11"/>
        <v>19286</v>
      </c>
      <c r="L72" s="209">
        <f t="shared" si="11"/>
        <v>13135</v>
      </c>
      <c r="M72" s="209">
        <f t="shared" si="11"/>
        <v>13</v>
      </c>
      <c r="N72" s="209">
        <f t="shared" si="11"/>
        <v>8306</v>
      </c>
      <c r="O72" s="211">
        <f t="shared" si="11"/>
        <v>1658</v>
      </c>
      <c r="P72" s="209">
        <f t="shared" si="11"/>
        <v>4</v>
      </c>
      <c r="Q72" s="209">
        <f t="shared" si="11"/>
        <v>800</v>
      </c>
      <c r="R72" s="209">
        <f t="shared" si="11"/>
        <v>345</v>
      </c>
      <c r="S72" s="209">
        <f t="shared" si="11"/>
        <v>63</v>
      </c>
      <c r="T72" s="212">
        <f t="shared" si="11"/>
        <v>6</v>
      </c>
      <c r="U72" s="209">
        <f t="shared" si="11"/>
        <v>487862</v>
      </c>
      <c r="V72" s="209">
        <f t="shared" si="11"/>
        <v>448672</v>
      </c>
      <c r="W72" s="328">
        <f>IF(ROUND(V72/D72*100,2)&lt;=99.9,ROUND(V72/D72*100,1),IF(V72=D72,"100.0","99.9"))</f>
        <v>97.2</v>
      </c>
      <c r="X72" s="249">
        <f t="shared" si="11"/>
        <v>32</v>
      </c>
      <c r="Y72" s="209">
        <f t="shared" si="11"/>
        <v>1968</v>
      </c>
      <c r="Z72" s="280">
        <f t="shared" si="11"/>
        <v>567</v>
      </c>
      <c r="AA72" s="331">
        <f t="shared" si="11"/>
        <v>450973</v>
      </c>
      <c r="AB72" s="39"/>
      <c r="AC72" s="39"/>
    </row>
    <row r="73" spans="2:29" ht="22.5" customHeight="1" thickBot="1">
      <c r="B73" s="462"/>
      <c r="C73" s="459"/>
      <c r="D73" s="216">
        <f>SUM(D71,D69,D67,D65,D63,D61)</f>
        <v>0</v>
      </c>
      <c r="E73" s="216">
        <f aca="true" t="shared" si="12" ref="E73:Z73">SUM(E71,E69,E67,E65,E63,E61)</f>
        <v>0</v>
      </c>
      <c r="F73" s="217">
        <f t="shared" si="12"/>
        <v>0</v>
      </c>
      <c r="G73" s="216">
        <f t="shared" si="12"/>
        <v>0</v>
      </c>
      <c r="H73" s="216">
        <f t="shared" si="12"/>
        <v>0</v>
      </c>
      <c r="I73" s="216">
        <f t="shared" si="12"/>
        <v>5</v>
      </c>
      <c r="J73" s="253">
        <f t="shared" si="12"/>
        <v>0</v>
      </c>
      <c r="K73" s="216">
        <f t="shared" si="12"/>
        <v>1070</v>
      </c>
      <c r="L73" s="216">
        <f t="shared" si="12"/>
        <v>393</v>
      </c>
      <c r="M73" s="216">
        <f t="shared" si="12"/>
        <v>0</v>
      </c>
      <c r="N73" s="216">
        <f t="shared" si="12"/>
        <v>0</v>
      </c>
      <c r="O73" s="218">
        <f t="shared" si="12"/>
        <v>0</v>
      </c>
      <c r="P73" s="216">
        <f t="shared" si="12"/>
        <v>0</v>
      </c>
      <c r="Q73" s="216">
        <f t="shared" si="12"/>
        <v>0</v>
      </c>
      <c r="R73" s="216">
        <f t="shared" si="12"/>
        <v>0</v>
      </c>
      <c r="S73" s="216">
        <f t="shared" si="12"/>
        <v>0</v>
      </c>
      <c r="T73" s="264">
        <f t="shared" si="12"/>
        <v>0</v>
      </c>
      <c r="U73" s="216">
        <f t="shared" si="12"/>
        <v>0</v>
      </c>
      <c r="V73" s="216">
        <f t="shared" si="12"/>
        <v>0</v>
      </c>
      <c r="W73" s="254">
        <f t="shared" si="12"/>
        <v>0</v>
      </c>
      <c r="X73" s="253">
        <f t="shared" si="12"/>
        <v>50</v>
      </c>
      <c r="Y73" s="216">
        <f t="shared" si="12"/>
        <v>3687</v>
      </c>
      <c r="Z73" s="255">
        <f t="shared" si="12"/>
        <v>1734</v>
      </c>
      <c r="AA73" s="222">
        <f>IF(ROUND(AA72/D72*100,2)&lt;=99.9,ROUND(AA72/D72*100,1),IF(AA72=D72,"100.0","99.9"))</f>
        <v>97.7</v>
      </c>
      <c r="AB73" s="39"/>
      <c r="AC73" s="39"/>
    </row>
    <row r="74" spans="2:29" ht="22.5" customHeight="1">
      <c r="B74" s="466" t="s">
        <v>244</v>
      </c>
      <c r="C74" s="430" t="s">
        <v>17</v>
      </c>
      <c r="D74" s="200">
        <f>'市町村別（下書き）'!D41</f>
        <v>114698</v>
      </c>
      <c r="E74" s="200">
        <f>'市町村別（下書き）'!E41</f>
        <v>2</v>
      </c>
      <c r="F74" s="238">
        <f>'市町村別（下書き）'!F41</f>
        <v>1</v>
      </c>
      <c r="G74" s="200">
        <f>'市町村別（下書き）'!G41</f>
        <v>115043</v>
      </c>
      <c r="H74" s="200">
        <f>'市町村別（下書き）'!H41</f>
        <v>113383</v>
      </c>
      <c r="I74" s="197">
        <f>'市町村別（下書き）'!M41</f>
        <v>5</v>
      </c>
      <c r="J74" s="231">
        <f>'市町村別（下書き）'!N41</f>
        <v>0</v>
      </c>
      <c r="K74" s="197">
        <f>'市町村別（下書き）'!O41</f>
        <v>1193</v>
      </c>
      <c r="L74" s="197">
        <f>'市町村別（下書き）'!P41</f>
        <v>547</v>
      </c>
      <c r="M74" s="200">
        <f>'市町村別（下書き）'!U41</f>
        <v>1</v>
      </c>
      <c r="N74" s="200">
        <f>'市町村別（下書き）'!W41</f>
        <v>0</v>
      </c>
      <c r="O74" s="201">
        <f>'市町村別（下書き）'!X41</f>
        <v>0</v>
      </c>
      <c r="P74" s="200">
        <f>'市町村別（下書き）'!Y41</f>
        <v>1</v>
      </c>
      <c r="Q74" s="200">
        <f>'市町村別（下書き）'!AA41</f>
        <v>0</v>
      </c>
      <c r="R74" s="200">
        <f>'市町村別（下書き）'!AB41</f>
        <v>0</v>
      </c>
      <c r="S74" s="200">
        <f>'市町村別（下書き）'!AC41</f>
        <v>9</v>
      </c>
      <c r="T74" s="207">
        <f>'市町村別（下書き）'!AD41</f>
        <v>1</v>
      </c>
      <c r="U74" s="200">
        <f>'市町村別（下書き）'!AE41</f>
        <v>116236</v>
      </c>
      <c r="V74" s="200">
        <f>'市町村別（下書き）'!AF41</f>
        <v>113930</v>
      </c>
      <c r="W74" s="239">
        <f>IF(ROUND(V74/D74*100,2)&lt;=99.9,ROUND(V74/D74*100,1),IF(V74=D74,"100.0","99.9"))</f>
        <v>99.3</v>
      </c>
      <c r="X74" s="204">
        <f>'市町村別（下書き）'!AH41</f>
        <v>2</v>
      </c>
      <c r="Y74" s="232">
        <f>'市町村別（下書き）'!AI41</f>
        <v>188</v>
      </c>
      <c r="Z74" s="265">
        <f>'市町村別（下書き）'!AJ41</f>
        <v>133</v>
      </c>
      <c r="AA74" s="205">
        <f>SUM(V74,Z74:Z75)</f>
        <v>114235</v>
      </c>
      <c r="AB74" s="39"/>
      <c r="AC74" s="39"/>
    </row>
    <row r="75" spans="2:29" ht="22.5" customHeight="1">
      <c r="B75" s="467"/>
      <c r="C75" s="431"/>
      <c r="D75" s="190"/>
      <c r="E75" s="195">
        <f>'市町村別（下書き）'!I41</f>
        <v>0</v>
      </c>
      <c r="F75" s="235">
        <f>'市町村別（下書き）'!J41</f>
        <v>0</v>
      </c>
      <c r="G75" s="195">
        <f>'市町村別（下書き）'!K41</f>
        <v>0</v>
      </c>
      <c r="H75" s="236">
        <f>'市町村別（下書き）'!L41</f>
        <v>0</v>
      </c>
      <c r="I75" s="187">
        <f>'市町村別（下書き）'!Q41</f>
        <v>0</v>
      </c>
      <c r="J75" s="233">
        <f>'市町村別（下書き）'!R41</f>
        <v>0</v>
      </c>
      <c r="K75" s="187">
        <f>'市町村別（下書き）'!S41</f>
        <v>0</v>
      </c>
      <c r="L75" s="187">
        <f>'市町村別（下書き）'!T41</f>
        <v>0</v>
      </c>
      <c r="M75" s="190"/>
      <c r="N75" s="190"/>
      <c r="O75" s="191"/>
      <c r="P75" s="190"/>
      <c r="Q75" s="190"/>
      <c r="R75" s="190"/>
      <c r="S75" s="190"/>
      <c r="T75" s="257"/>
      <c r="U75" s="190"/>
      <c r="V75" s="190"/>
      <c r="W75" s="258"/>
      <c r="X75" s="208">
        <f>'市町村別（下書き）'!AK41</f>
        <v>2</v>
      </c>
      <c r="Y75" s="234">
        <f>'市町村別（下書き）'!AL41</f>
        <v>200</v>
      </c>
      <c r="Z75" s="262">
        <f>'市町村別（下書き）'!AM41</f>
        <v>172</v>
      </c>
      <c r="AA75" s="196">
        <f>IF(ROUND(AA74/D74*100,2)&lt;=99.9,ROUND(AA74/D74*100,1),IF(AA74=D74,"100.0","99.9"))</f>
        <v>99.6</v>
      </c>
      <c r="AB75" s="39"/>
      <c r="AC75" s="39"/>
    </row>
    <row r="76" spans="2:29" ht="22.5" customHeight="1">
      <c r="B76" s="467"/>
      <c r="C76" s="428" t="s">
        <v>165</v>
      </c>
      <c r="D76" s="200">
        <f>'市町村別（下書き）'!D43</f>
        <v>32380</v>
      </c>
      <c r="E76" s="197">
        <f>'市町村別（下書き）'!E43</f>
        <v>1</v>
      </c>
      <c r="F76" s="231">
        <f>'市町村別（下書き）'!F43</f>
        <v>0</v>
      </c>
      <c r="G76" s="197">
        <f>'市町村別（下書き）'!G43</f>
        <v>35100</v>
      </c>
      <c r="H76" s="197">
        <f>'市町村別（下書き）'!H43</f>
        <v>32274</v>
      </c>
      <c r="I76" s="197">
        <f>'市町村別（下書き）'!M43</f>
        <v>0</v>
      </c>
      <c r="J76" s="231">
        <f>'市町村別（下書き）'!N43</f>
        <v>0</v>
      </c>
      <c r="K76" s="197">
        <f>'市町村別（下書き）'!O43</f>
        <v>0</v>
      </c>
      <c r="L76" s="197">
        <f>'市町村別（下書き）'!P43</f>
        <v>0</v>
      </c>
      <c r="M76" s="200">
        <f>'市町村別（下書き）'!U43</f>
        <v>1</v>
      </c>
      <c r="N76" s="200">
        <f>'市町村別（下書き）'!W43</f>
        <v>0</v>
      </c>
      <c r="O76" s="201">
        <f>'市町村別（下書き）'!X43</f>
        <v>0</v>
      </c>
      <c r="P76" s="200">
        <f>'市町村別（下書き）'!Y43</f>
        <v>1</v>
      </c>
      <c r="Q76" s="200">
        <f>'市町村別（下書き）'!AA43</f>
        <v>0</v>
      </c>
      <c r="R76" s="200">
        <f>'市町村別（下書き）'!AB43</f>
        <v>0</v>
      </c>
      <c r="S76" s="200">
        <f>'市町村別（下書き）'!AC43</f>
        <v>3</v>
      </c>
      <c r="T76" s="207">
        <f>'市町村別（下書き）'!AD43</f>
        <v>0</v>
      </c>
      <c r="U76" s="200">
        <f>'市町村別（下書き）'!AE43</f>
        <v>35100</v>
      </c>
      <c r="V76" s="200">
        <f>'市町村別（下書き）'!AF43</f>
        <v>32274</v>
      </c>
      <c r="W76" s="239">
        <f>IF(ROUND(V76/D76*100,2)&lt;=99.9,ROUND(V76/D76*100,1),IF(V76=D76,"100.0","99.9"))</f>
        <v>99.7</v>
      </c>
      <c r="X76" s="204">
        <f>'市町村別（下書き）'!AH43</f>
        <v>0</v>
      </c>
      <c r="Y76" s="232">
        <f>'市町村別（下書き）'!AI43</f>
        <v>0</v>
      </c>
      <c r="Z76" s="265">
        <f>'市町村別（下書き）'!AJ43</f>
        <v>0</v>
      </c>
      <c r="AA76" s="205">
        <f>SUM(V76,Z76:Z77)</f>
        <v>32380</v>
      </c>
      <c r="AB76" s="39"/>
      <c r="AC76" s="39"/>
    </row>
    <row r="77" spans="2:29" ht="22.5" customHeight="1">
      <c r="B77" s="467"/>
      <c r="C77" s="431"/>
      <c r="D77" s="190"/>
      <c r="E77" s="187">
        <f>'市町村別（下書き）'!I43</f>
        <v>0</v>
      </c>
      <c r="F77" s="233">
        <f>'市町村別（下書き）'!J43</f>
        <v>0</v>
      </c>
      <c r="G77" s="187">
        <f>'市町村別（下書き）'!K43</f>
        <v>0</v>
      </c>
      <c r="H77" s="187">
        <f>'市町村別（下書き）'!L43</f>
        <v>0</v>
      </c>
      <c r="I77" s="187">
        <f>'市町村別（下書き）'!Q43</f>
        <v>0</v>
      </c>
      <c r="J77" s="233">
        <f>'市町村別（下書き）'!R43</f>
        <v>0</v>
      </c>
      <c r="K77" s="187">
        <f>'市町村別（下書き）'!S43</f>
        <v>0</v>
      </c>
      <c r="L77" s="187">
        <f>'市町村別（下書き）'!T43</f>
        <v>0</v>
      </c>
      <c r="M77" s="190"/>
      <c r="N77" s="190"/>
      <c r="O77" s="191"/>
      <c r="P77" s="190"/>
      <c r="Q77" s="190"/>
      <c r="R77" s="190"/>
      <c r="S77" s="190"/>
      <c r="T77" s="257"/>
      <c r="U77" s="190"/>
      <c r="V77" s="190"/>
      <c r="W77" s="258"/>
      <c r="X77" s="208">
        <f>'市町村別（下書き）'!AK43</f>
        <v>7</v>
      </c>
      <c r="Y77" s="234">
        <f>'市町村別（下書き）'!AL43</f>
        <v>398</v>
      </c>
      <c r="Z77" s="262">
        <f>'市町村別（下書き）'!AM43</f>
        <v>106</v>
      </c>
      <c r="AA77" s="196" t="str">
        <f>IF(ROUND(AA76/D76*100,2)&lt;=99.9,ROUND(AA76/D76*100,1),IF(AA76=D76,"100.0","99.9"))</f>
        <v>100.0</v>
      </c>
      <c r="AB77" s="39"/>
      <c r="AC77" s="39"/>
    </row>
    <row r="78" spans="2:29" ht="22.5" customHeight="1">
      <c r="B78" s="467"/>
      <c r="C78" s="428" t="s">
        <v>164</v>
      </c>
      <c r="D78" s="200">
        <f>'市町村別（下書き）'!D42</f>
        <v>46829</v>
      </c>
      <c r="E78" s="197">
        <f>'市町村別（下書き）'!E42</f>
        <v>3</v>
      </c>
      <c r="F78" s="231">
        <f>'市町村別（下書き）'!F42</f>
        <v>2</v>
      </c>
      <c r="G78" s="197">
        <f>'市町村別（下書き）'!G42</f>
        <v>48382</v>
      </c>
      <c r="H78" s="232">
        <f>'市町村別（下書き）'!H42</f>
        <v>46822</v>
      </c>
      <c r="I78" s="197">
        <f>'市町村別（下書き）'!M42</f>
        <v>0</v>
      </c>
      <c r="J78" s="231">
        <f>'市町村別（下書き）'!N42</f>
        <v>0</v>
      </c>
      <c r="K78" s="197">
        <f>'市町村別（下書き）'!O42</f>
        <v>0</v>
      </c>
      <c r="L78" s="197">
        <f>'市町村別（下書き）'!P42</f>
        <v>0</v>
      </c>
      <c r="M78" s="200">
        <f>'市町村別（下書き）'!U42</f>
        <v>0</v>
      </c>
      <c r="N78" s="200">
        <f>'市町村別（下書き）'!W42</f>
        <v>0</v>
      </c>
      <c r="O78" s="201">
        <f>'市町村別（下書き）'!X42</f>
        <v>0</v>
      </c>
      <c r="P78" s="200">
        <f>'市町村別（下書き）'!Y42</f>
        <v>0</v>
      </c>
      <c r="Q78" s="200">
        <f>'市町村別（下書き）'!AA42</f>
        <v>0</v>
      </c>
      <c r="R78" s="200">
        <f>'市町村別（下書き）'!AB42</f>
        <v>0</v>
      </c>
      <c r="S78" s="200">
        <f>'市町村別（下書き）'!AC42</f>
        <v>3</v>
      </c>
      <c r="T78" s="207">
        <f>'市町村別（下書き）'!AD42</f>
        <v>2</v>
      </c>
      <c r="U78" s="200">
        <f>'市町村別（下書き）'!AE42</f>
        <v>48382</v>
      </c>
      <c r="V78" s="200">
        <f>'市町村別（下書き）'!AF42</f>
        <v>46822</v>
      </c>
      <c r="W78" s="239" t="str">
        <f>IF(ROUND(V78/D78*100,2)&lt;=99.9,ROUND(V78/D78*100,1),IF(V78=D78,"100.0","99.9"))</f>
        <v>99.9</v>
      </c>
      <c r="X78" s="204">
        <f>'市町村別（下書き）'!AH42</f>
        <v>0</v>
      </c>
      <c r="Y78" s="232">
        <f>'市町村別（下書き）'!AI42</f>
        <v>0</v>
      </c>
      <c r="Z78" s="265">
        <f>'市町村別（下書き）'!AJ42</f>
        <v>0</v>
      </c>
      <c r="AA78" s="205">
        <f>SUM(V78,Z78:Z79)</f>
        <v>46822</v>
      </c>
      <c r="AB78" s="39"/>
      <c r="AC78" s="39"/>
    </row>
    <row r="79" spans="2:29" ht="22.5" customHeight="1" thickBot="1">
      <c r="B79" s="467"/>
      <c r="C79" s="480"/>
      <c r="D79" s="270"/>
      <c r="E79" s="200">
        <f>'市町村別（下書き）'!I42</f>
        <v>0</v>
      </c>
      <c r="F79" s="238">
        <f>'市町村別（下書き）'!J42</f>
        <v>0</v>
      </c>
      <c r="G79" s="200">
        <f>'市町村別（下書き）'!K42</f>
        <v>0</v>
      </c>
      <c r="H79" s="200">
        <f>'市町村別（下書き）'!L42</f>
        <v>0</v>
      </c>
      <c r="I79" s="200">
        <f>'市町村別（下書き）'!Q42</f>
        <v>0</v>
      </c>
      <c r="J79" s="238">
        <f>'市町村別（下書き）'!R42</f>
        <v>0</v>
      </c>
      <c r="K79" s="200">
        <f>'市町村別（下書き）'!S42</f>
        <v>0</v>
      </c>
      <c r="L79" s="200">
        <f>'市町村別（下書き）'!T42</f>
        <v>0</v>
      </c>
      <c r="M79" s="270"/>
      <c r="N79" s="270"/>
      <c r="O79" s="271"/>
      <c r="P79" s="270"/>
      <c r="Q79" s="270"/>
      <c r="R79" s="270"/>
      <c r="S79" s="270"/>
      <c r="T79" s="259"/>
      <c r="U79" s="270"/>
      <c r="V79" s="270"/>
      <c r="W79" s="298"/>
      <c r="X79" s="272">
        <f>'市町村別（下書き）'!AK42</f>
        <v>0</v>
      </c>
      <c r="Y79" s="201">
        <f>'市町村別（下書き）'!AL42</f>
        <v>0</v>
      </c>
      <c r="Z79" s="273">
        <f>'市町村別（下書き）'!AM42</f>
        <v>0</v>
      </c>
      <c r="AA79" s="330" t="str">
        <f>IF(ROUND(AA78/D78*100,2)&lt;=99.9,ROUND(AA78/D78*100,1),IF(AA78=D78,"100.0","99.9"))</f>
        <v>99.9</v>
      </c>
      <c r="AB79" s="39"/>
      <c r="AC79" s="39"/>
    </row>
    <row r="80" spans="2:29" ht="22.5" customHeight="1">
      <c r="B80" s="454" t="s">
        <v>177</v>
      </c>
      <c r="C80" s="455"/>
      <c r="D80" s="320">
        <f>SUM(D70,D68,D66,D64,D62,D60,D74,D78,D76,)</f>
        <v>655427</v>
      </c>
      <c r="E80" s="249">
        <f aca="true" t="shared" si="13" ref="E80:AA80">SUM(E70,E68,E66,E64,E62,E60,E74,E78,E76,)</f>
        <v>17</v>
      </c>
      <c r="F80" s="212">
        <f t="shared" si="13"/>
        <v>9</v>
      </c>
      <c r="G80" s="275">
        <f t="shared" si="13"/>
        <v>657725</v>
      </c>
      <c r="H80" s="275">
        <f t="shared" si="13"/>
        <v>625965</v>
      </c>
      <c r="I80" s="249">
        <f t="shared" si="13"/>
        <v>35</v>
      </c>
      <c r="J80" s="275">
        <f t="shared" si="13"/>
        <v>0</v>
      </c>
      <c r="K80" s="275">
        <f t="shared" si="13"/>
        <v>20479</v>
      </c>
      <c r="L80" s="275">
        <f t="shared" si="13"/>
        <v>13682</v>
      </c>
      <c r="M80" s="275">
        <f t="shared" si="13"/>
        <v>15</v>
      </c>
      <c r="N80" s="275">
        <f t="shared" si="13"/>
        <v>8306</v>
      </c>
      <c r="O80" s="275">
        <f t="shared" si="13"/>
        <v>1658</v>
      </c>
      <c r="P80" s="211">
        <f t="shared" si="13"/>
        <v>6</v>
      </c>
      <c r="Q80" s="275">
        <f t="shared" si="13"/>
        <v>800</v>
      </c>
      <c r="R80" s="275">
        <f t="shared" si="13"/>
        <v>345</v>
      </c>
      <c r="S80" s="249">
        <f t="shared" si="13"/>
        <v>78</v>
      </c>
      <c r="T80" s="212">
        <f t="shared" si="13"/>
        <v>9</v>
      </c>
      <c r="U80" s="275">
        <f t="shared" si="13"/>
        <v>687580</v>
      </c>
      <c r="V80" s="275">
        <f t="shared" si="13"/>
        <v>641698</v>
      </c>
      <c r="W80" s="278">
        <f>IF(ROUND(V80/D80*100,2)&lt;=99.9,ROUND(V80/D80*100,1),IF(V80=D80,"100.0","99.9"))</f>
        <v>97.9</v>
      </c>
      <c r="X80" s="214">
        <f t="shared" si="13"/>
        <v>34</v>
      </c>
      <c r="Y80" s="275">
        <f t="shared" si="13"/>
        <v>2156</v>
      </c>
      <c r="Z80" s="322">
        <f t="shared" si="13"/>
        <v>700</v>
      </c>
      <c r="AA80" s="331">
        <f t="shared" si="13"/>
        <v>644410</v>
      </c>
      <c r="AB80" s="39"/>
      <c r="AC80" s="39"/>
    </row>
    <row r="81" spans="2:29" ht="22.5" customHeight="1" thickBot="1">
      <c r="B81" s="456"/>
      <c r="C81" s="457"/>
      <c r="D81" s="321">
        <f>SUM(D71,D69,D67,D65,D63,D61,D75,D79,D77,)</f>
        <v>0</v>
      </c>
      <c r="E81" s="253">
        <f aca="true" t="shared" si="14" ref="E81:Z81">SUM(E71,E69,E67,E65,E63,E61,E75,E79,E77,)</f>
        <v>0</v>
      </c>
      <c r="F81" s="219">
        <f t="shared" si="14"/>
        <v>0</v>
      </c>
      <c r="G81" s="264">
        <f t="shared" si="14"/>
        <v>0</v>
      </c>
      <c r="H81" s="264">
        <f t="shared" si="14"/>
        <v>0</v>
      </c>
      <c r="I81" s="253">
        <f t="shared" si="14"/>
        <v>5</v>
      </c>
      <c r="J81" s="264">
        <f t="shared" si="14"/>
        <v>0</v>
      </c>
      <c r="K81" s="264">
        <f t="shared" si="14"/>
        <v>1070</v>
      </c>
      <c r="L81" s="264">
        <f t="shared" si="14"/>
        <v>393</v>
      </c>
      <c r="M81" s="264">
        <f t="shared" si="14"/>
        <v>0</v>
      </c>
      <c r="N81" s="264">
        <f t="shared" si="14"/>
        <v>0</v>
      </c>
      <c r="O81" s="264">
        <f t="shared" si="14"/>
        <v>0</v>
      </c>
      <c r="P81" s="218">
        <f t="shared" si="14"/>
        <v>0</v>
      </c>
      <c r="Q81" s="264">
        <f t="shared" si="14"/>
        <v>0</v>
      </c>
      <c r="R81" s="264">
        <f t="shared" si="14"/>
        <v>0</v>
      </c>
      <c r="S81" s="253">
        <f t="shared" si="14"/>
        <v>0</v>
      </c>
      <c r="T81" s="264">
        <f t="shared" si="14"/>
        <v>0</v>
      </c>
      <c r="U81" s="264">
        <f t="shared" si="14"/>
        <v>0</v>
      </c>
      <c r="V81" s="264">
        <f t="shared" si="14"/>
        <v>0</v>
      </c>
      <c r="W81" s="253">
        <f t="shared" si="14"/>
        <v>0</v>
      </c>
      <c r="X81" s="221">
        <f t="shared" si="14"/>
        <v>59</v>
      </c>
      <c r="Y81" s="264">
        <f t="shared" si="14"/>
        <v>4285</v>
      </c>
      <c r="Z81" s="277">
        <f t="shared" si="14"/>
        <v>2012</v>
      </c>
      <c r="AA81" s="268">
        <f>IF(ROUND(AA80/D80*100,2)&lt;=99.9,ROUND(AA80/D80*100,1),IF(AA80=D80,"100.0","99.9"))</f>
        <v>98.3</v>
      </c>
      <c r="AB81" s="39"/>
      <c r="AC81" s="39"/>
    </row>
    <row r="82" spans="2:29" ht="22.5" customHeight="1">
      <c r="B82" s="463" t="s">
        <v>175</v>
      </c>
      <c r="C82" s="430" t="s">
        <v>15</v>
      </c>
      <c r="D82" s="200">
        <f>'市町村別（下書き）'!D45</f>
        <v>166856</v>
      </c>
      <c r="E82" s="200">
        <f>'市町村別（下書き）'!E45</f>
        <v>1</v>
      </c>
      <c r="F82" s="207">
        <f>'市町村別（下書き）'!F45</f>
        <v>0</v>
      </c>
      <c r="G82" s="200">
        <f>'市町村別（下書き）'!G45</f>
        <v>163000</v>
      </c>
      <c r="H82" s="200">
        <f>'市町村別（下書き）'!H45</f>
        <v>158480</v>
      </c>
      <c r="I82" s="197">
        <f>'市町村別（下書き）'!M45</f>
        <v>0</v>
      </c>
      <c r="J82" s="198">
        <f>'市町村別（下書き）'!N45</f>
        <v>0</v>
      </c>
      <c r="K82" s="197">
        <f>'市町村別（下書き）'!O45</f>
        <v>0</v>
      </c>
      <c r="L82" s="197">
        <f>'市町村別（下書き）'!P45</f>
        <v>0</v>
      </c>
      <c r="M82" s="200">
        <f>'市町村別（下書き）'!U45</f>
        <v>8</v>
      </c>
      <c r="N82" s="200">
        <f>'市町村別（下書き）'!W45</f>
        <v>378</v>
      </c>
      <c r="O82" s="201">
        <f>'市町村別（下書き）'!X45</f>
        <v>117</v>
      </c>
      <c r="P82" s="200">
        <f>'市町村別（下書き）'!Y45</f>
        <v>1</v>
      </c>
      <c r="Q82" s="200">
        <f>'市町村別（下書き）'!AA45</f>
        <v>17746</v>
      </c>
      <c r="R82" s="200">
        <f>'市町村別（下書き）'!AB45</f>
        <v>0</v>
      </c>
      <c r="S82" s="200">
        <f>'市町村別（下書き）'!AC45</f>
        <v>19</v>
      </c>
      <c r="T82" s="207">
        <f>'市町村別（下書き）'!AD45</f>
        <v>0</v>
      </c>
      <c r="U82" s="200">
        <f>'市町村別（下書き）'!AE45</f>
        <v>172668</v>
      </c>
      <c r="V82" s="200">
        <f>'市町村別（下書き）'!AF45</f>
        <v>166781</v>
      </c>
      <c r="W82" s="239" t="str">
        <f>IF(ROUND(V82/D82*100,2)&lt;=99.9,ROUND(V82/D82*100,1),IF(V82=D82,"100.0","99.9"))</f>
        <v>99.9</v>
      </c>
      <c r="X82" s="204">
        <f>'市町村別（下書き）'!AH45</f>
        <v>0</v>
      </c>
      <c r="Y82" s="197">
        <f>'市町村別（下書き）'!AI45</f>
        <v>0</v>
      </c>
      <c r="Z82" s="282">
        <f>'市町村別（下書き）'!AJ45</f>
        <v>0</v>
      </c>
      <c r="AA82" s="205">
        <f>SUM(V82,Z82:Z83)</f>
        <v>166781</v>
      </c>
      <c r="AB82" s="39"/>
      <c r="AC82" s="39"/>
    </row>
    <row r="83" spans="2:29" ht="22.5" customHeight="1">
      <c r="B83" s="464"/>
      <c r="C83" s="431"/>
      <c r="D83" s="190"/>
      <c r="E83" s="195">
        <f>'市町村別（下書き）'!I45</f>
        <v>0</v>
      </c>
      <c r="F83" s="188">
        <f>'市町村別（下書き）'!J45</f>
        <v>0</v>
      </c>
      <c r="G83" s="195">
        <f>'市町村別（下書き）'!K45</f>
        <v>0</v>
      </c>
      <c r="H83" s="236">
        <f>'市町村別（下書き）'!L45</f>
        <v>0</v>
      </c>
      <c r="I83" s="187">
        <f>'市町村別（下書き）'!Q45</f>
        <v>9</v>
      </c>
      <c r="J83" s="192">
        <f>'市町村別（下書き）'!R45</f>
        <v>0</v>
      </c>
      <c r="K83" s="187">
        <f>'市町村別（下書き）'!S45</f>
        <v>9290</v>
      </c>
      <c r="L83" s="187">
        <f>'市町村別（下書き）'!T45</f>
        <v>8184</v>
      </c>
      <c r="M83" s="190"/>
      <c r="N83" s="190"/>
      <c r="O83" s="191"/>
      <c r="P83" s="190"/>
      <c r="Q83" s="190"/>
      <c r="R83" s="190"/>
      <c r="S83" s="190"/>
      <c r="T83" s="257"/>
      <c r="U83" s="190"/>
      <c r="V83" s="190"/>
      <c r="W83" s="258"/>
      <c r="X83" s="208">
        <f>'市町村別（下書き）'!AK45</f>
        <v>0</v>
      </c>
      <c r="Y83" s="187">
        <f>'市町村別（下書き）'!AL45</f>
        <v>0</v>
      </c>
      <c r="Z83" s="237">
        <f>'市町村別（下書き）'!AM45</f>
        <v>0</v>
      </c>
      <c r="AA83" s="196" t="str">
        <f>IF(ROUND(AA82/D82*100,2)&lt;=99.9,ROUND(AA82/D82*100,1),IF(AA82=D82,"100.0","99.9"))</f>
        <v>99.9</v>
      </c>
      <c r="AB83" s="39"/>
      <c r="AC83" s="39"/>
    </row>
    <row r="84" spans="2:29" ht="22.5" customHeight="1">
      <c r="B84" s="464"/>
      <c r="C84" s="428" t="s">
        <v>20</v>
      </c>
      <c r="D84" s="200">
        <f>'市町村別（下書き）'!D46</f>
        <v>85764</v>
      </c>
      <c r="E84" s="197">
        <f>'市町村別（下書き）'!E46</f>
        <v>1</v>
      </c>
      <c r="F84" s="198">
        <f>'市町村別（下書き）'!F46</f>
        <v>0</v>
      </c>
      <c r="G84" s="197">
        <f>'市町村別（下書き）'!G46</f>
        <v>91405</v>
      </c>
      <c r="H84" s="232">
        <f>'市町村別（下書き）'!H46</f>
        <v>84828</v>
      </c>
      <c r="I84" s="197">
        <f>'市町村別（下書き）'!M46</f>
        <v>0</v>
      </c>
      <c r="J84" s="198">
        <f>'市町村別（下書き）'!N46</f>
        <v>0</v>
      </c>
      <c r="K84" s="197">
        <f>'市町村別（下書き）'!O46</f>
        <v>0</v>
      </c>
      <c r="L84" s="197">
        <f>'市町村別（下書き）'!P46</f>
        <v>0</v>
      </c>
      <c r="M84" s="200">
        <f>'市町村別（下書き）'!U46</f>
        <v>4</v>
      </c>
      <c r="N84" s="200">
        <f>'市町村別（下書き）'!W46</f>
        <v>135</v>
      </c>
      <c r="O84" s="201">
        <f>'市町村別（下書き）'!X46</f>
        <v>88</v>
      </c>
      <c r="P84" s="200">
        <f>'市町村別（下書き）'!Y46</f>
        <v>3</v>
      </c>
      <c r="Q84" s="200">
        <f>'市町村別（下書き）'!AA46</f>
        <v>0</v>
      </c>
      <c r="R84" s="200">
        <f>'市町村別（下書き）'!AB46</f>
        <v>0</v>
      </c>
      <c r="S84" s="200">
        <f>'市町村別（下書き）'!AC46</f>
        <v>8</v>
      </c>
      <c r="T84" s="207">
        <f>'市町村別（下書き）'!AD46</f>
        <v>0</v>
      </c>
      <c r="U84" s="200">
        <f>'市町村別（下書き）'!AE46</f>
        <v>91540</v>
      </c>
      <c r="V84" s="200">
        <f>'市町村別（下書き）'!AF46</f>
        <v>84916</v>
      </c>
      <c r="W84" s="239">
        <f>IF(ROUND(V84/D84*100,2)&lt;=99.9,ROUND(V84/D84*100,1),IF(V84=D84,"100.0","99.9"))</f>
        <v>99</v>
      </c>
      <c r="X84" s="204">
        <f>'市町村別（下書き）'!AH46</f>
        <v>0</v>
      </c>
      <c r="Y84" s="232">
        <f>'市町村別（下書き）'!AI46</f>
        <v>0</v>
      </c>
      <c r="Z84" s="265">
        <f>'市町村別（下書き）'!AJ46</f>
        <v>0</v>
      </c>
      <c r="AA84" s="205">
        <f>SUM(V84,Z84:Z85)</f>
        <v>84916</v>
      </c>
      <c r="AB84" s="39"/>
      <c r="AC84" s="39"/>
    </row>
    <row r="85" spans="2:29" ht="22.5" customHeight="1">
      <c r="B85" s="464"/>
      <c r="C85" s="431"/>
      <c r="D85" s="190"/>
      <c r="E85" s="187">
        <f>'市町村別（下書き）'!I46</f>
        <v>0</v>
      </c>
      <c r="F85" s="192">
        <f>'市町村別（下書き）'!J46</f>
        <v>0</v>
      </c>
      <c r="G85" s="187">
        <f>'市町村別（下書き）'!K46</f>
        <v>0</v>
      </c>
      <c r="H85" s="187">
        <f>'市町村別（下書き）'!L46</f>
        <v>0</v>
      </c>
      <c r="I85" s="187">
        <f>'市町村別（下書き）'!Q46</f>
        <v>0</v>
      </c>
      <c r="J85" s="192">
        <f>'市町村別（下書き）'!R46</f>
        <v>0</v>
      </c>
      <c r="K85" s="187">
        <f>'市町村別（下書き）'!S46</f>
        <v>0</v>
      </c>
      <c r="L85" s="187">
        <f>'市町村別（下書き）'!T46</f>
        <v>0</v>
      </c>
      <c r="M85" s="190"/>
      <c r="N85" s="190"/>
      <c r="O85" s="191"/>
      <c r="P85" s="190"/>
      <c r="Q85" s="190"/>
      <c r="R85" s="190"/>
      <c r="S85" s="190"/>
      <c r="T85" s="257"/>
      <c r="U85" s="190"/>
      <c r="V85" s="190"/>
      <c r="W85" s="258"/>
      <c r="X85" s="208">
        <f>'市町村別（下書き）'!AK46</f>
        <v>0</v>
      </c>
      <c r="Y85" s="234">
        <f>'市町村別（下書き）'!AL46</f>
        <v>0</v>
      </c>
      <c r="Z85" s="262">
        <f>'市町村別（下書き）'!AM46</f>
        <v>0</v>
      </c>
      <c r="AA85" s="196">
        <f>IF(ROUND(AA84/D84*100,2)&lt;=99.9,ROUND(AA84/D84*100,1),IF(AA84=D84,"100.0","99.9"))</f>
        <v>99</v>
      </c>
      <c r="AB85" s="39"/>
      <c r="AC85" s="39"/>
    </row>
    <row r="86" spans="2:29" ht="22.5" customHeight="1">
      <c r="B86" s="464"/>
      <c r="C86" s="428" t="s">
        <v>49</v>
      </c>
      <c r="D86" s="200">
        <f>'市町村別（下書き）'!D47</f>
        <v>18397</v>
      </c>
      <c r="E86" s="200">
        <f>'市町村別（下書き）'!E47</f>
        <v>1</v>
      </c>
      <c r="F86" s="207">
        <f>'市町村別（下書き）'!F47</f>
        <v>0</v>
      </c>
      <c r="G86" s="200">
        <f>'市町村別（下書き）'!G47</f>
        <v>21000</v>
      </c>
      <c r="H86" s="200">
        <f>'市町村別（下書き）'!H47</f>
        <v>16492</v>
      </c>
      <c r="I86" s="197">
        <f>'市町村別（下書き）'!M47</f>
        <v>3</v>
      </c>
      <c r="J86" s="198">
        <f>'市町村別（下書き）'!N47</f>
        <v>0</v>
      </c>
      <c r="K86" s="197">
        <f>'市町村別（下書き）'!O47</f>
        <v>1180</v>
      </c>
      <c r="L86" s="197">
        <f>'市町村別（下書き）'!P47</f>
        <v>280</v>
      </c>
      <c r="M86" s="200">
        <f>'市町村別（下書き）'!U47</f>
        <v>1</v>
      </c>
      <c r="N86" s="200">
        <f>'市町村別（下書き）'!W47</f>
        <v>0</v>
      </c>
      <c r="O86" s="201">
        <f>'市町村別（下書き）'!X47</f>
        <v>0</v>
      </c>
      <c r="P86" s="200">
        <f>'市町村別（下書き）'!Y47</f>
        <v>0</v>
      </c>
      <c r="Q86" s="200">
        <f>'市町村別（下書き）'!AA47</f>
        <v>0</v>
      </c>
      <c r="R86" s="200">
        <f>'市町村別（下書き）'!AB47</f>
        <v>0</v>
      </c>
      <c r="S86" s="200">
        <f>'市町村別（下書き）'!AC47</f>
        <v>6</v>
      </c>
      <c r="T86" s="207">
        <f>'市町村別（下書き）'!AD47</f>
        <v>0</v>
      </c>
      <c r="U86" s="200">
        <f>'市町村別（下書き）'!AE47</f>
        <v>22760</v>
      </c>
      <c r="V86" s="200">
        <f>'市町村別（下書き）'!AF47</f>
        <v>17117</v>
      </c>
      <c r="W86" s="239">
        <f>IF(ROUND(V86/D86*100,2)&lt;=99.9,ROUND(V86/D86*100,1),IF(V86=D86,"100.0","99.9"))</f>
        <v>93</v>
      </c>
      <c r="X86" s="204">
        <f>'市町村別（下書き）'!AH47</f>
        <v>11</v>
      </c>
      <c r="Y86" s="232">
        <f>'市町村別（下書き）'!AI47</f>
        <v>742</v>
      </c>
      <c r="Z86" s="265">
        <f>'市町村別（下書き）'!AJ47</f>
        <v>479</v>
      </c>
      <c r="AA86" s="205">
        <f>SUM(V86,Z86:Z87)</f>
        <v>18394</v>
      </c>
      <c r="AB86" s="39"/>
      <c r="AC86" s="39"/>
    </row>
    <row r="87" spans="2:29" ht="22.5" customHeight="1">
      <c r="B87" s="464"/>
      <c r="C87" s="431"/>
      <c r="D87" s="190"/>
      <c r="E87" s="195">
        <f>'市町村別（下書き）'!I47</f>
        <v>0</v>
      </c>
      <c r="F87" s="188">
        <f>'市町村別（下書き）'!J47</f>
        <v>0</v>
      </c>
      <c r="G87" s="195">
        <f>'市町村別（下書き）'!K47</f>
        <v>0</v>
      </c>
      <c r="H87" s="236">
        <f>'市町村別（下書き）'!L47</f>
        <v>0</v>
      </c>
      <c r="I87" s="187">
        <f>'市町村別（下書き）'!Q47</f>
        <v>1</v>
      </c>
      <c r="J87" s="192">
        <f>'市町村別（下書き）'!R47</f>
        <v>0</v>
      </c>
      <c r="K87" s="187">
        <f>'市町村別（下書き）'!S47</f>
        <v>580</v>
      </c>
      <c r="L87" s="187">
        <f>'市町村別（下書き）'!T47</f>
        <v>345</v>
      </c>
      <c r="M87" s="190"/>
      <c r="N87" s="190"/>
      <c r="O87" s="191"/>
      <c r="P87" s="190"/>
      <c r="Q87" s="190"/>
      <c r="R87" s="190"/>
      <c r="S87" s="190"/>
      <c r="T87" s="257"/>
      <c r="U87" s="190"/>
      <c r="V87" s="190"/>
      <c r="W87" s="258"/>
      <c r="X87" s="208">
        <f>'市町村別（下書き）'!AK47</f>
        <v>47</v>
      </c>
      <c r="Y87" s="234">
        <f>'市町村別（下書き）'!AL47</f>
        <v>1657</v>
      </c>
      <c r="Z87" s="262">
        <f>'市町村別（下書き）'!AM47</f>
        <v>798</v>
      </c>
      <c r="AA87" s="196" t="str">
        <f>IF(ROUND(AA86/D86*100,2)&lt;=99.9,ROUND(AA86/D86*100,1),IF(AA86=D86,"100.0","99.9"))</f>
        <v>99.9</v>
      </c>
      <c r="AB87" s="39"/>
      <c r="AC87" s="39"/>
    </row>
    <row r="88" spans="2:29" ht="22.5" customHeight="1">
      <c r="B88" s="464"/>
      <c r="C88" s="428" t="s">
        <v>25</v>
      </c>
      <c r="D88" s="200">
        <f>'市町村別（下書き）'!D49</f>
        <v>59346</v>
      </c>
      <c r="E88" s="197">
        <f>'市町村別（下書き）'!E49</f>
        <v>1</v>
      </c>
      <c r="F88" s="198">
        <f>'市町村別（下書き）'!F49</f>
        <v>0</v>
      </c>
      <c r="G88" s="197">
        <f>'市町村別（下書き）'!G49</f>
        <v>62100</v>
      </c>
      <c r="H88" s="232">
        <f>'市町村別（下書き）'!H49</f>
        <v>59153</v>
      </c>
      <c r="I88" s="197">
        <f>'市町村別（下書き）'!M49</f>
        <v>0</v>
      </c>
      <c r="J88" s="198">
        <f>'市町村別（下書き）'!N49</f>
        <v>0</v>
      </c>
      <c r="K88" s="197">
        <f>'市町村別（下書き）'!O49</f>
        <v>0</v>
      </c>
      <c r="L88" s="197">
        <f>'市町村別（下書き）'!P49</f>
        <v>0</v>
      </c>
      <c r="M88" s="200">
        <f>'市町村別（下書き）'!U49</f>
        <v>4</v>
      </c>
      <c r="N88" s="200">
        <f>'市町村別（下書き）'!W49</f>
        <v>1470</v>
      </c>
      <c r="O88" s="201">
        <f>'市町村別（下書き）'!X49</f>
        <v>52</v>
      </c>
      <c r="P88" s="200">
        <f>'市町村別（下書き）'!Y49</f>
        <v>0</v>
      </c>
      <c r="Q88" s="200">
        <f>'市町村別（下書き）'!AA49</f>
        <v>0</v>
      </c>
      <c r="R88" s="200">
        <f>'市町村別（下書き）'!AB49</f>
        <v>0</v>
      </c>
      <c r="S88" s="200">
        <f>'市町村別（下書き）'!AC49</f>
        <v>5</v>
      </c>
      <c r="T88" s="207">
        <f>'市町村別（下書き）'!AD49</f>
        <v>0</v>
      </c>
      <c r="U88" s="200">
        <f>'市町村別（下書き）'!AE49</f>
        <v>63570</v>
      </c>
      <c r="V88" s="200">
        <f>'市町村別（下書き）'!AF49</f>
        <v>59205</v>
      </c>
      <c r="W88" s="239">
        <f>IF(ROUND(V88/D88*100,2)&lt;=99.9,ROUND(V88/D88*100,1),IF(V88=D88,"100.0","99.9"))</f>
        <v>99.8</v>
      </c>
      <c r="X88" s="204">
        <f>'市町村別（下書き）'!AH49</f>
        <v>0</v>
      </c>
      <c r="Y88" s="232">
        <f>'市町村別（下書き）'!AI49</f>
        <v>0</v>
      </c>
      <c r="Z88" s="265">
        <f>'市町村別（下書き）'!AJ49</f>
        <v>0</v>
      </c>
      <c r="AA88" s="205">
        <f>SUM(V88,Z88:Z89)</f>
        <v>59265</v>
      </c>
      <c r="AB88" s="39"/>
      <c r="AC88" s="39"/>
    </row>
    <row r="89" spans="2:29" ht="22.5" customHeight="1" thickBot="1">
      <c r="B89" s="464"/>
      <c r="C89" s="431"/>
      <c r="D89" s="190"/>
      <c r="E89" s="187">
        <f>'市町村別（下書き）'!I49</f>
        <v>0</v>
      </c>
      <c r="F89" s="192">
        <f>'市町村別（下書き）'!J49</f>
        <v>0</v>
      </c>
      <c r="G89" s="187">
        <f>'市町村別（下書き）'!K49</f>
        <v>0</v>
      </c>
      <c r="H89" s="187">
        <f>'市町村別（下書き）'!L49</f>
        <v>0</v>
      </c>
      <c r="I89" s="187">
        <f>'市町村別（下書き）'!Q49</f>
        <v>0</v>
      </c>
      <c r="J89" s="192">
        <f>'市町村別（下書き）'!R49</f>
        <v>0</v>
      </c>
      <c r="K89" s="187">
        <f>'市町村別（下書き）'!S49</f>
        <v>0</v>
      </c>
      <c r="L89" s="187">
        <f>'市町村別（下書き）'!T49</f>
        <v>0</v>
      </c>
      <c r="M89" s="190"/>
      <c r="N89" s="190"/>
      <c r="O89" s="191"/>
      <c r="P89" s="190"/>
      <c r="Q89" s="190"/>
      <c r="R89" s="190"/>
      <c r="S89" s="190"/>
      <c r="T89" s="257"/>
      <c r="U89" s="190"/>
      <c r="V89" s="190"/>
      <c r="W89" s="258"/>
      <c r="X89" s="208">
        <f>'市町村別（下書き）'!AK49</f>
        <v>1</v>
      </c>
      <c r="Y89" s="234">
        <f>'市町村別（下書き）'!AL49</f>
        <v>90</v>
      </c>
      <c r="Z89" s="262">
        <f>'市町村別（下書き）'!AM49</f>
        <v>60</v>
      </c>
      <c r="AA89" s="196">
        <f>IF(ROUND(AA88/D88*100,2)&lt;=99.9,ROUND(AA88/D88*100,1),IF(AA88=D88,"100.0","99.9"))</f>
        <v>99.9</v>
      </c>
      <c r="AB89" s="39"/>
      <c r="AC89" s="39"/>
    </row>
    <row r="90" spans="2:29" ht="22.5" customHeight="1">
      <c r="B90" s="464"/>
      <c r="C90" s="458" t="s">
        <v>239</v>
      </c>
      <c r="D90" s="209">
        <f aca="true" t="shared" si="15" ref="D90:V90">SUM(D88,D86,D84,D82,D78,D76,D74)</f>
        <v>524270</v>
      </c>
      <c r="E90" s="209">
        <f t="shared" si="15"/>
        <v>10</v>
      </c>
      <c r="F90" s="212">
        <f t="shared" si="15"/>
        <v>3</v>
      </c>
      <c r="G90" s="209">
        <f t="shared" si="15"/>
        <v>536030</v>
      </c>
      <c r="H90" s="209">
        <f t="shared" si="15"/>
        <v>511432</v>
      </c>
      <c r="I90" s="209">
        <f t="shared" si="15"/>
        <v>8</v>
      </c>
      <c r="J90" s="212">
        <f t="shared" si="15"/>
        <v>0</v>
      </c>
      <c r="K90" s="209">
        <f t="shared" si="15"/>
        <v>2373</v>
      </c>
      <c r="L90" s="209">
        <f t="shared" si="15"/>
        <v>827</v>
      </c>
      <c r="M90" s="209">
        <f t="shared" si="15"/>
        <v>19</v>
      </c>
      <c r="N90" s="209">
        <f t="shared" si="15"/>
        <v>1983</v>
      </c>
      <c r="O90" s="211">
        <f t="shared" si="15"/>
        <v>257</v>
      </c>
      <c r="P90" s="209">
        <f t="shared" si="15"/>
        <v>6</v>
      </c>
      <c r="Q90" s="209">
        <f t="shared" si="15"/>
        <v>17746</v>
      </c>
      <c r="R90" s="209">
        <f t="shared" si="15"/>
        <v>0</v>
      </c>
      <c r="S90" s="209">
        <f t="shared" si="15"/>
        <v>53</v>
      </c>
      <c r="T90" s="183">
        <f t="shared" si="15"/>
        <v>3</v>
      </c>
      <c r="U90" s="209">
        <f t="shared" si="15"/>
        <v>550256</v>
      </c>
      <c r="V90" s="209">
        <f t="shared" si="15"/>
        <v>521045</v>
      </c>
      <c r="W90" s="213">
        <f>IF(ROUND(V90/D90*100,2)&lt;=99.9,ROUND(V90/D90*100,1),IF(V90=D90,"100.0","99.9"))</f>
        <v>99.4</v>
      </c>
      <c r="X90" s="274">
        <f>SUM(X88,X86,X84,X82,X78,X76,X74)</f>
        <v>13</v>
      </c>
      <c r="Y90" s="211">
        <f>SUM(Y88,Y86,Y84,Y82,Y78,Y76,Y74)</f>
        <v>930</v>
      </c>
      <c r="Z90" s="249">
        <f>SUM(Z88,Z86,Z84,Z82,Z78,Z76,Z74)</f>
        <v>612</v>
      </c>
      <c r="AA90" s="215">
        <f>SUM(AA88,AA86,AA84,AA82,AA78,AA76,AA74)</f>
        <v>522793</v>
      </c>
      <c r="AB90" s="39"/>
      <c r="AC90" s="39"/>
    </row>
    <row r="91" spans="2:29" ht="22.5" customHeight="1" thickBot="1">
      <c r="B91" s="464"/>
      <c r="C91" s="459"/>
      <c r="D91" s="216">
        <f aca="true" t="shared" si="16" ref="D91:V91">SUM(D89,D87,D85,D83,D79,D77,D75)</f>
        <v>0</v>
      </c>
      <c r="E91" s="216">
        <f t="shared" si="16"/>
        <v>0</v>
      </c>
      <c r="F91" s="219">
        <f t="shared" si="16"/>
        <v>0</v>
      </c>
      <c r="G91" s="216">
        <f t="shared" si="16"/>
        <v>0</v>
      </c>
      <c r="H91" s="216">
        <f t="shared" si="16"/>
        <v>0</v>
      </c>
      <c r="I91" s="216">
        <f t="shared" si="16"/>
        <v>10</v>
      </c>
      <c r="J91" s="219">
        <f t="shared" si="16"/>
        <v>0</v>
      </c>
      <c r="K91" s="216">
        <f t="shared" si="16"/>
        <v>9870</v>
      </c>
      <c r="L91" s="216">
        <f t="shared" si="16"/>
        <v>8529</v>
      </c>
      <c r="M91" s="216">
        <f t="shared" si="16"/>
        <v>0</v>
      </c>
      <c r="N91" s="216">
        <f t="shared" si="16"/>
        <v>0</v>
      </c>
      <c r="O91" s="218">
        <f t="shared" si="16"/>
        <v>0</v>
      </c>
      <c r="P91" s="216">
        <f t="shared" si="16"/>
        <v>0</v>
      </c>
      <c r="Q91" s="216">
        <f t="shared" si="16"/>
        <v>0</v>
      </c>
      <c r="R91" s="216">
        <f t="shared" si="16"/>
        <v>0</v>
      </c>
      <c r="S91" s="216">
        <f t="shared" si="16"/>
        <v>0</v>
      </c>
      <c r="T91" s="219">
        <f t="shared" si="16"/>
        <v>0</v>
      </c>
      <c r="U91" s="216">
        <f t="shared" si="16"/>
        <v>0</v>
      </c>
      <c r="V91" s="216">
        <f t="shared" si="16"/>
        <v>0</v>
      </c>
      <c r="W91" s="220">
        <f>SUM(W89,W87,W85,W83,W79,W77,W75)</f>
        <v>0</v>
      </c>
      <c r="X91" s="276">
        <f>SUM(X89,X87,X85,X83,X79,X77,X75)</f>
        <v>57</v>
      </c>
      <c r="Y91" s="218">
        <f>SUM(Y89,Y87,Y85,Y83,Y79,Y77,Y75)</f>
        <v>2345</v>
      </c>
      <c r="Z91" s="253">
        <f>SUM(Z89,Z87,Z85,Z83,Z79,Z77,Z75)</f>
        <v>1136</v>
      </c>
      <c r="AA91" s="222">
        <f>IF(ROUND(AA90/D90*100,2)&lt;=99.9,ROUND(AA90/D90*100,1),IF(AA90=D90,"100.0","99.9"))</f>
        <v>99.7</v>
      </c>
      <c r="AB91" s="39"/>
      <c r="AC91" s="39"/>
    </row>
    <row r="92" spans="2:29" ht="22.5" customHeight="1">
      <c r="B92" s="464"/>
      <c r="C92" s="430" t="s">
        <v>7</v>
      </c>
      <c r="D92" s="200">
        <f>'市町村別（下書き）'!D51</f>
        <v>797085</v>
      </c>
      <c r="E92" s="178">
        <f>'市町村別（下書き）'!E51</f>
        <v>1</v>
      </c>
      <c r="F92" s="179">
        <f>'市町村別（下書き）'!F51</f>
        <v>0</v>
      </c>
      <c r="G92" s="178">
        <f>'市町村別（下書き）'!G51</f>
        <v>817600</v>
      </c>
      <c r="H92" s="256">
        <f>'市町村別（下書き）'!H51</f>
        <v>761702</v>
      </c>
      <c r="I92" s="197">
        <f>'市町村別（下書き）'!M51</f>
        <v>33</v>
      </c>
      <c r="J92" s="198">
        <f>'市町村別（下書き）'!N51</f>
        <v>0</v>
      </c>
      <c r="K92" s="197">
        <f>'市町村別（下書き）'!O51</f>
        <v>20926</v>
      </c>
      <c r="L92" s="197">
        <f>'市町村別（下書き）'!P51</f>
        <v>13418</v>
      </c>
      <c r="M92" s="200">
        <f>'市町村別（下書き）'!U51</f>
        <v>54</v>
      </c>
      <c r="N92" s="200">
        <f>'市町村別（下書き）'!W51</f>
        <v>13860</v>
      </c>
      <c r="O92" s="201">
        <f>'市町村別（下書き）'!X51</f>
        <v>10412</v>
      </c>
      <c r="P92" s="200">
        <f>'市町村別（下書き）'!Y51</f>
        <v>11</v>
      </c>
      <c r="Q92" s="200">
        <f>'市町村別（下書き）'!AA51</f>
        <v>3642</v>
      </c>
      <c r="R92" s="200">
        <f>'市町村別（下書き）'!AB51</f>
        <v>2473</v>
      </c>
      <c r="S92" s="200">
        <f>'市町村別（下書き）'!AC51</f>
        <v>102</v>
      </c>
      <c r="T92" s="207">
        <f>'市町村別（下書き）'!AD51</f>
        <v>0</v>
      </c>
      <c r="U92" s="200">
        <f>'市町村別（下書き）'!AE51</f>
        <v>852848</v>
      </c>
      <c r="V92" s="200">
        <f>'市町村別（下書き）'!AF51</f>
        <v>785837</v>
      </c>
      <c r="W92" s="239">
        <f>IF(ROUND(V92/D92*100,2)&lt;=99.9,ROUND(V92/D92*100,1),IF(V92=D92,"100.0","99.9"))</f>
        <v>98.6</v>
      </c>
      <c r="X92" s="204">
        <f>'市町村別（下書き）'!AH51</f>
        <v>147</v>
      </c>
      <c r="Y92" s="232">
        <f>'市町村別（下書き）'!AI51</f>
        <v>9261</v>
      </c>
      <c r="Z92" s="265">
        <f>'市町村別（下書き）'!AJ51</f>
        <v>3567</v>
      </c>
      <c r="AA92" s="205">
        <f>SUM(V92,Z92:Z93)</f>
        <v>789440</v>
      </c>
      <c r="AB92" s="39"/>
      <c r="AC92" s="39"/>
    </row>
    <row r="93" spans="2:29" ht="22.5" customHeight="1" thickBot="1">
      <c r="B93" s="464"/>
      <c r="C93" s="429"/>
      <c r="D93" s="190"/>
      <c r="E93" s="187">
        <f>'市町村別（下書き）'!I51</f>
        <v>0</v>
      </c>
      <c r="F93" s="266">
        <f>'市町村別（下書き）'!J51</f>
        <v>0</v>
      </c>
      <c r="G93" s="187">
        <f>'市町村別（下書き）'!K51</f>
        <v>0</v>
      </c>
      <c r="H93" s="187">
        <f>'市町村別（下書き）'!L51</f>
        <v>0</v>
      </c>
      <c r="I93" s="187">
        <f>'市町村別（下書き）'!Q51</f>
        <v>3</v>
      </c>
      <c r="J93" s="266">
        <f>'市町村別（下書き）'!R51</f>
        <v>0</v>
      </c>
      <c r="K93" s="187">
        <f>'市町村別（下書き）'!S51</f>
        <v>462</v>
      </c>
      <c r="L93" s="187">
        <f>'市町村別（下書き）'!T51</f>
        <v>305</v>
      </c>
      <c r="M93" s="190"/>
      <c r="N93" s="190"/>
      <c r="O93" s="191"/>
      <c r="P93" s="190"/>
      <c r="Q93" s="190"/>
      <c r="R93" s="190"/>
      <c r="S93" s="190"/>
      <c r="T93" s="192"/>
      <c r="U93" s="190"/>
      <c r="V93" s="190"/>
      <c r="W93" s="227"/>
      <c r="X93" s="208">
        <f>'市町村別（下書き）'!AK51</f>
        <v>1</v>
      </c>
      <c r="Y93" s="245">
        <f>'市町村別（下書き）'!AL51</f>
        <v>100</v>
      </c>
      <c r="Z93" s="262">
        <f>'市町村別（下書き）'!AM51</f>
        <v>36</v>
      </c>
      <c r="AA93" s="196">
        <f>IF(ROUND(AA92/D92*100,2)&lt;=99.9,ROUND(AA92/D92*100,1),IF(AA92=D92,"100.0","99.9"))</f>
        <v>99</v>
      </c>
      <c r="AB93" s="39"/>
      <c r="AC93" s="39"/>
    </row>
    <row r="94" spans="2:29" ht="22.5" customHeight="1">
      <c r="B94" s="464"/>
      <c r="C94" s="458" t="s">
        <v>149</v>
      </c>
      <c r="D94" s="209">
        <f aca="true" t="shared" si="17" ref="D94:V94">SUM(D92)</f>
        <v>797085</v>
      </c>
      <c r="E94" s="209">
        <f t="shared" si="17"/>
        <v>1</v>
      </c>
      <c r="F94" s="212">
        <f t="shared" si="17"/>
        <v>0</v>
      </c>
      <c r="G94" s="209">
        <f t="shared" si="17"/>
        <v>817600</v>
      </c>
      <c r="H94" s="209">
        <f t="shared" si="17"/>
        <v>761702</v>
      </c>
      <c r="I94" s="209">
        <f t="shared" si="17"/>
        <v>33</v>
      </c>
      <c r="J94" s="210">
        <f t="shared" si="17"/>
        <v>0</v>
      </c>
      <c r="K94" s="209">
        <f t="shared" si="17"/>
        <v>20926</v>
      </c>
      <c r="L94" s="209">
        <f t="shared" si="17"/>
        <v>13418</v>
      </c>
      <c r="M94" s="209">
        <f t="shared" si="17"/>
        <v>54</v>
      </c>
      <c r="N94" s="209">
        <f t="shared" si="17"/>
        <v>13860</v>
      </c>
      <c r="O94" s="211">
        <f t="shared" si="17"/>
        <v>10412</v>
      </c>
      <c r="P94" s="209">
        <f>SUM(P92)</f>
        <v>11</v>
      </c>
      <c r="Q94" s="209">
        <f t="shared" si="17"/>
        <v>3642</v>
      </c>
      <c r="R94" s="209">
        <f t="shared" si="17"/>
        <v>2473</v>
      </c>
      <c r="S94" s="209">
        <f t="shared" si="17"/>
        <v>102</v>
      </c>
      <c r="T94" s="212">
        <f t="shared" si="17"/>
        <v>0</v>
      </c>
      <c r="U94" s="209">
        <f t="shared" si="17"/>
        <v>852848</v>
      </c>
      <c r="V94" s="209">
        <f t="shared" si="17"/>
        <v>785837</v>
      </c>
      <c r="W94" s="213">
        <f>IF(ROUND(V94/D94*100,2)&lt;=99.9,ROUND(V94/D94*100,1),IF(V94=D94,"100.0","99.9"))</f>
        <v>98.6</v>
      </c>
      <c r="X94" s="214">
        <f>SUM(X92)</f>
        <v>147</v>
      </c>
      <c r="Y94" s="209">
        <f>SUM(Y92)</f>
        <v>9261</v>
      </c>
      <c r="Z94" s="209">
        <f>SUM(Z92)</f>
        <v>3567</v>
      </c>
      <c r="AA94" s="215">
        <f>SUM(AA92)</f>
        <v>789440</v>
      </c>
      <c r="AB94" s="39"/>
      <c r="AC94" s="39"/>
    </row>
    <row r="95" spans="2:29" ht="22.5" customHeight="1" thickBot="1">
      <c r="B95" s="465"/>
      <c r="C95" s="459"/>
      <c r="D95" s="216">
        <f aca="true" t="shared" si="18" ref="D95:V95">SUM(D93)</f>
        <v>0</v>
      </c>
      <c r="E95" s="216">
        <f t="shared" si="18"/>
        <v>0</v>
      </c>
      <c r="F95" s="219">
        <f t="shared" si="18"/>
        <v>0</v>
      </c>
      <c r="G95" s="216">
        <f t="shared" si="18"/>
        <v>0</v>
      </c>
      <c r="H95" s="216">
        <f t="shared" si="18"/>
        <v>0</v>
      </c>
      <c r="I95" s="216">
        <f t="shared" si="18"/>
        <v>3</v>
      </c>
      <c r="J95" s="217">
        <f t="shared" si="18"/>
        <v>0</v>
      </c>
      <c r="K95" s="216">
        <f t="shared" si="18"/>
        <v>462</v>
      </c>
      <c r="L95" s="216">
        <f t="shared" si="18"/>
        <v>305</v>
      </c>
      <c r="M95" s="216">
        <f t="shared" si="18"/>
        <v>0</v>
      </c>
      <c r="N95" s="216">
        <f t="shared" si="18"/>
        <v>0</v>
      </c>
      <c r="O95" s="218">
        <f t="shared" si="18"/>
        <v>0</v>
      </c>
      <c r="P95" s="216">
        <f t="shared" si="18"/>
        <v>0</v>
      </c>
      <c r="Q95" s="216">
        <f t="shared" si="18"/>
        <v>0</v>
      </c>
      <c r="R95" s="216">
        <f t="shared" si="18"/>
        <v>0</v>
      </c>
      <c r="S95" s="216">
        <f t="shared" si="18"/>
        <v>0</v>
      </c>
      <c r="T95" s="219">
        <f t="shared" si="18"/>
        <v>0</v>
      </c>
      <c r="U95" s="216">
        <f t="shared" si="18"/>
        <v>0</v>
      </c>
      <c r="V95" s="216">
        <f t="shared" si="18"/>
        <v>0</v>
      </c>
      <c r="W95" s="220">
        <f>SUM(W93)</f>
        <v>0</v>
      </c>
      <c r="X95" s="221">
        <f>SUM(X93)</f>
        <v>1</v>
      </c>
      <c r="Y95" s="216">
        <f>SUM(Y93)</f>
        <v>100</v>
      </c>
      <c r="Z95" s="216">
        <f>SUM(Z93)</f>
        <v>36</v>
      </c>
      <c r="AA95" s="222">
        <f>IF(ROUND(AA94/D94*100,2)&lt;=99.9,ROUND(AA94/D94*100,1),IF(AA94=D94,"100.0","99.9"))</f>
        <v>99</v>
      </c>
      <c r="AB95" s="39"/>
      <c r="AC95" s="39"/>
    </row>
    <row r="96" spans="2:29" ht="22.5" customHeight="1">
      <c r="B96" s="454" t="s">
        <v>150</v>
      </c>
      <c r="C96" s="455"/>
      <c r="D96" s="249">
        <f aca="true" t="shared" si="19" ref="D96:V96">SUM(D88,D86,D84,D82,D94)</f>
        <v>1127448</v>
      </c>
      <c r="E96" s="209">
        <f t="shared" si="19"/>
        <v>5</v>
      </c>
      <c r="F96" s="283">
        <f t="shared" si="19"/>
        <v>0</v>
      </c>
      <c r="G96" s="209">
        <f t="shared" si="19"/>
        <v>1155105</v>
      </c>
      <c r="H96" s="209">
        <f t="shared" si="19"/>
        <v>1080655</v>
      </c>
      <c r="I96" s="209">
        <f t="shared" si="19"/>
        <v>36</v>
      </c>
      <c r="J96" s="210">
        <f t="shared" si="19"/>
        <v>0</v>
      </c>
      <c r="K96" s="209">
        <f t="shared" si="19"/>
        <v>22106</v>
      </c>
      <c r="L96" s="209">
        <f t="shared" si="19"/>
        <v>13698</v>
      </c>
      <c r="M96" s="209">
        <f t="shared" si="19"/>
        <v>71</v>
      </c>
      <c r="N96" s="209">
        <f t="shared" si="19"/>
        <v>15843</v>
      </c>
      <c r="O96" s="211">
        <f t="shared" si="19"/>
        <v>10669</v>
      </c>
      <c r="P96" s="209">
        <f t="shared" si="19"/>
        <v>15</v>
      </c>
      <c r="Q96" s="209">
        <f t="shared" si="19"/>
        <v>21388</v>
      </c>
      <c r="R96" s="209">
        <f t="shared" si="19"/>
        <v>2473</v>
      </c>
      <c r="S96" s="209">
        <f t="shared" si="19"/>
        <v>140</v>
      </c>
      <c r="T96" s="283">
        <f t="shared" si="19"/>
        <v>0</v>
      </c>
      <c r="U96" s="209">
        <f t="shared" si="19"/>
        <v>1203386</v>
      </c>
      <c r="V96" s="209">
        <f t="shared" si="19"/>
        <v>1113856</v>
      </c>
      <c r="W96" s="213">
        <f>IF(ROUND(V96/D96*100,2)&lt;=99.9,ROUND(V96/D96*100,1),IF(V96=D96,"100.0","99.9"))</f>
        <v>98.8</v>
      </c>
      <c r="X96" s="214">
        <f>SUM(X88,X86,X84,X82,X94)</f>
        <v>158</v>
      </c>
      <c r="Y96" s="209">
        <f>SUM(Y88,Y86,Y84,Y82,Y94)</f>
        <v>10003</v>
      </c>
      <c r="Z96" s="209">
        <f>SUM(Z88,Z86,Z84,Z82,Z94)</f>
        <v>4046</v>
      </c>
      <c r="AA96" s="252">
        <f>SUM(AA88,AA86,AA84,AA82,AA94)</f>
        <v>1118796</v>
      </c>
      <c r="AB96" s="39"/>
      <c r="AC96" s="39"/>
    </row>
    <row r="97" spans="2:29" ht="22.5" customHeight="1" thickBot="1">
      <c r="B97" s="456"/>
      <c r="C97" s="457"/>
      <c r="D97" s="253">
        <f aca="true" t="shared" si="20" ref="D97:V97">SUM(D89,D87,D85,D83,D95)</f>
        <v>0</v>
      </c>
      <c r="E97" s="216">
        <f t="shared" si="20"/>
        <v>0</v>
      </c>
      <c r="F97" s="217">
        <f t="shared" si="20"/>
        <v>0</v>
      </c>
      <c r="G97" s="216">
        <f t="shared" si="20"/>
        <v>0</v>
      </c>
      <c r="H97" s="216">
        <f t="shared" si="20"/>
        <v>0</v>
      </c>
      <c r="I97" s="216">
        <f t="shared" si="20"/>
        <v>13</v>
      </c>
      <c r="J97" s="217">
        <f t="shared" si="20"/>
        <v>0</v>
      </c>
      <c r="K97" s="216">
        <f t="shared" si="20"/>
        <v>10332</v>
      </c>
      <c r="L97" s="216">
        <f t="shared" si="20"/>
        <v>8834</v>
      </c>
      <c r="M97" s="216">
        <f t="shared" si="20"/>
        <v>0</v>
      </c>
      <c r="N97" s="216">
        <f t="shared" si="20"/>
        <v>0</v>
      </c>
      <c r="O97" s="218">
        <f t="shared" si="20"/>
        <v>0</v>
      </c>
      <c r="P97" s="216">
        <f t="shared" si="20"/>
        <v>0</v>
      </c>
      <c r="Q97" s="216">
        <f t="shared" si="20"/>
        <v>0</v>
      </c>
      <c r="R97" s="216">
        <f t="shared" si="20"/>
        <v>0</v>
      </c>
      <c r="S97" s="216">
        <f t="shared" si="20"/>
        <v>0</v>
      </c>
      <c r="T97" s="219">
        <f t="shared" si="20"/>
        <v>0</v>
      </c>
      <c r="U97" s="216">
        <f t="shared" si="20"/>
        <v>0</v>
      </c>
      <c r="V97" s="216">
        <f t="shared" si="20"/>
        <v>0</v>
      </c>
      <c r="W97" s="220">
        <f>SUM(W89,W87,W85,W83,W95)</f>
        <v>0</v>
      </c>
      <c r="X97" s="221">
        <f>SUM(X89,X87,X85,X83,X95)</f>
        <v>49</v>
      </c>
      <c r="Y97" s="216">
        <f>SUM(Y89,Y87,Y85,Y83,Y95)</f>
        <v>1847</v>
      </c>
      <c r="Z97" s="216">
        <f>SUM(Z89,Z87,Z85,Z83,Z95)</f>
        <v>894</v>
      </c>
      <c r="AA97" s="222">
        <f>IF(ROUND(AA96/D96*100,2)&lt;=99.9,ROUND(AA96/D96*100,1),IF(AA96=D96,"100.0","99.9"))</f>
        <v>99.2</v>
      </c>
      <c r="AB97" s="39"/>
      <c r="AC97" s="39"/>
    </row>
    <row r="98" spans="2:29" ht="22.5" customHeight="1">
      <c r="B98" s="27"/>
      <c r="C98" s="314" t="s">
        <v>166</v>
      </c>
      <c r="D98" s="200">
        <f>'市町村別（下書き）'!D3</f>
        <v>3460395</v>
      </c>
      <c r="E98" s="178">
        <f>'市町村別（下書き）'!E3</f>
        <v>37</v>
      </c>
      <c r="F98" s="179">
        <f>'市町村別（下書き）'!F3</f>
        <v>13</v>
      </c>
      <c r="G98" s="178">
        <f>'市町村別（下書き）'!G3</f>
        <v>3503914</v>
      </c>
      <c r="H98" s="256">
        <f>'市町村別（下書き）'!H3</f>
        <v>3330554</v>
      </c>
      <c r="I98" s="197">
        <f>'市町村別（下書き）'!M3</f>
        <v>94</v>
      </c>
      <c r="J98" s="179">
        <f>'市町村別（下書き）'!N3</f>
        <v>0</v>
      </c>
      <c r="K98" s="197">
        <f>'市町村別（下書き）'!O3</f>
        <v>64786</v>
      </c>
      <c r="L98" s="197">
        <f>'市町村別（下書き）'!P3</f>
        <v>38785</v>
      </c>
      <c r="M98" s="200">
        <f>'市町村別（下書き）'!U3</f>
        <v>284</v>
      </c>
      <c r="N98" s="200">
        <f>'市町村別（下書き）'!W3</f>
        <v>135648</v>
      </c>
      <c r="O98" s="201">
        <f>'市町村別（下書き）'!X3</f>
        <v>22106</v>
      </c>
      <c r="P98" s="200">
        <f>'市町村別（下書き）'!Y3</f>
        <v>60</v>
      </c>
      <c r="Q98" s="200">
        <f>'市町村別（下書き）'!AA3</f>
        <v>58213</v>
      </c>
      <c r="R98" s="200">
        <f>'市町村別（下書き）'!AB3</f>
        <v>10345</v>
      </c>
      <c r="S98" s="200">
        <f>'市町村別（下書き）'!AC3</f>
        <v>539</v>
      </c>
      <c r="T98" s="183">
        <f>'市町村別（下書き）'!AD3</f>
        <v>14</v>
      </c>
      <c r="U98" s="200">
        <f>'市町村別（下書き）'!AE3</f>
        <v>3789141</v>
      </c>
      <c r="V98" s="200">
        <f>'市町村別（下書き）'!AF3</f>
        <v>3426880</v>
      </c>
      <c r="W98" s="239">
        <f>IF(ROUND(V98/D98*100,2)&lt;=99.9,ROUND(V98/D98*100,1),IF(V98=D98,"100.0","99.9"))</f>
        <v>99</v>
      </c>
      <c r="X98" s="204">
        <f>'市町村別（下書き）'!AH3</f>
        <v>179</v>
      </c>
      <c r="Y98" s="256">
        <f>'市町村別（下書き）'!AI3</f>
        <v>11595</v>
      </c>
      <c r="Z98" s="265">
        <f>'市町村別（下書き）'!AJ3</f>
        <v>4352</v>
      </c>
      <c r="AA98" s="284">
        <f>V98+Z98+Z99</f>
        <v>3438174</v>
      </c>
      <c r="AB98" s="39"/>
      <c r="AC98" s="39"/>
    </row>
    <row r="99" spans="2:29" ht="22.5" customHeight="1" thickBot="1">
      <c r="B99" s="28"/>
      <c r="C99" s="315" t="s">
        <v>151</v>
      </c>
      <c r="D99" s="287"/>
      <c r="E99" s="285">
        <f>'市町村別（下書き）'!I3</f>
        <v>2</v>
      </c>
      <c r="F99" s="296">
        <f>'市町村別（下書き）'!J3</f>
        <v>0</v>
      </c>
      <c r="G99" s="285">
        <f>'市町村別（下書き）'!K3</f>
        <v>23200</v>
      </c>
      <c r="H99" s="285">
        <f>'市町村別（下書き）'!L3</f>
        <v>4250</v>
      </c>
      <c r="I99" s="285">
        <f>'市町村別（下書き）'!Q3</f>
        <v>62</v>
      </c>
      <c r="J99" s="286">
        <f>'市町村別（下書き）'!R3</f>
        <v>1</v>
      </c>
      <c r="K99" s="285">
        <f>'市町村別（下書き）'!S3</f>
        <v>61593</v>
      </c>
      <c r="L99" s="285">
        <f>'市町村別（下書き）'!T3</f>
        <v>31185</v>
      </c>
      <c r="M99" s="287"/>
      <c r="N99" s="287"/>
      <c r="O99" s="288"/>
      <c r="P99" s="287"/>
      <c r="Q99" s="287"/>
      <c r="R99" s="287"/>
      <c r="S99" s="287"/>
      <c r="T99" s="289"/>
      <c r="U99" s="287"/>
      <c r="V99" s="287"/>
      <c r="W99" s="290"/>
      <c r="X99" s="291">
        <f>'市町村別（下書き）'!AK3</f>
        <v>187</v>
      </c>
      <c r="Y99" s="292">
        <f>'市町村別（下書き）'!AL3</f>
        <v>11024</v>
      </c>
      <c r="Z99" s="293">
        <f>'市町村別（下書き）'!AM3</f>
        <v>6942</v>
      </c>
      <c r="AA99" s="294">
        <f>IF(ROUND(AA98/D98*100,2)&lt;=99.9,ROUND(AA98/D98*100,1),IF(AA98=D98,"100.0","99.9"))</f>
        <v>99.4</v>
      </c>
      <c r="AB99" s="39"/>
      <c r="AC99" s="39"/>
    </row>
    <row r="100" spans="2:29" ht="22.5" customHeight="1" thickTop="1">
      <c r="B100" s="28"/>
      <c r="C100" s="314" t="s">
        <v>240</v>
      </c>
      <c r="D100" s="200">
        <f>'市町村別（下書き）'!D4</f>
        <v>229706</v>
      </c>
      <c r="E100" s="197">
        <f>'市町村別（下書き）'!E4</f>
        <v>12</v>
      </c>
      <c r="F100" s="198">
        <f>'市町村別（下書き）'!F4</f>
        <v>2</v>
      </c>
      <c r="G100" s="197">
        <f>'市町村別（下書き）'!G4</f>
        <v>237476</v>
      </c>
      <c r="H100" s="197">
        <f>'市町村別（下書き）'!H4</f>
        <v>205707</v>
      </c>
      <c r="I100" s="197">
        <f>'市町村別（下書き）'!M4</f>
        <v>42</v>
      </c>
      <c r="J100" s="198">
        <f>'市町村別（下書き）'!N4</f>
        <v>0</v>
      </c>
      <c r="K100" s="197">
        <f>'市町村別（下書き）'!O4</f>
        <v>33643</v>
      </c>
      <c r="L100" s="197">
        <f>'市町村別（下書き）'!P4</f>
        <v>17698</v>
      </c>
      <c r="M100" s="200">
        <f>'市町村別（下書き）'!U4</f>
        <v>36</v>
      </c>
      <c r="N100" s="200">
        <f>'市町村別（下書き）'!W4</f>
        <v>50557</v>
      </c>
      <c r="O100" s="201">
        <f>'市町村別（下書き）'!X4</f>
        <v>754</v>
      </c>
      <c r="P100" s="200">
        <f>'市町村別（下書き）'!Y4</f>
        <v>7</v>
      </c>
      <c r="Q100" s="200">
        <f>'市町村別（下書き）'!AA4</f>
        <v>3276</v>
      </c>
      <c r="R100" s="200">
        <f>'市町村別（下書き）'!AB4</f>
        <v>304</v>
      </c>
      <c r="S100" s="200">
        <f>'市町村別（下書き）'!AC4</f>
        <v>110</v>
      </c>
      <c r="T100" s="207">
        <f>'市町村別（下書き）'!AD4</f>
        <v>2</v>
      </c>
      <c r="U100" s="200">
        <f>'市町村別（下書き）'!AE4</f>
        <v>327074</v>
      </c>
      <c r="V100" s="200">
        <f>'市町村別（下書き）'!AF4</f>
        <v>227051</v>
      </c>
      <c r="W100" s="239">
        <f>IF(ROUND(V100/D100*100,2)&lt;=99.9,ROUND(V100/D100*100,1),IF(V100=D100,"100.0","99.9"))</f>
        <v>98.8</v>
      </c>
      <c r="X100" s="204">
        <f>'市町村別（下書き）'!AH4</f>
        <v>30</v>
      </c>
      <c r="Y100" s="232">
        <f>'市町村別（下書き）'!AI4</f>
        <v>1787</v>
      </c>
      <c r="Z100" s="265">
        <f>'市町村別（下書き）'!AJ4</f>
        <v>761</v>
      </c>
      <c r="AA100" s="295">
        <f>V100+Z100+Z101</f>
        <v>228704</v>
      </c>
      <c r="AB100" s="39"/>
      <c r="AC100" s="39"/>
    </row>
    <row r="101" spans="2:29" ht="22.5" customHeight="1" thickBot="1">
      <c r="B101" s="28"/>
      <c r="C101" s="315" t="s">
        <v>108</v>
      </c>
      <c r="D101" s="287"/>
      <c r="E101" s="285">
        <f>'市町村別（下書き）'!I4</f>
        <v>0</v>
      </c>
      <c r="F101" s="296">
        <f>'市町村別（下書き）'!J4</f>
        <v>0</v>
      </c>
      <c r="G101" s="285">
        <f>'市町村別（下書き）'!K4</f>
        <v>0</v>
      </c>
      <c r="H101" s="285">
        <f>'市町村別（下書き）'!L4</f>
        <v>0</v>
      </c>
      <c r="I101" s="285">
        <f>'市町村別（下書き）'!Q4</f>
        <v>13</v>
      </c>
      <c r="J101" s="296">
        <f>'市町村別（下書き）'!R4</f>
        <v>0</v>
      </c>
      <c r="K101" s="285">
        <f>'市町村別（下書き）'!S4</f>
        <v>5398</v>
      </c>
      <c r="L101" s="285">
        <f>'市町村別（下書き）'!T4</f>
        <v>2892</v>
      </c>
      <c r="M101" s="287"/>
      <c r="N101" s="287"/>
      <c r="O101" s="288"/>
      <c r="P101" s="287"/>
      <c r="Q101" s="287"/>
      <c r="R101" s="287"/>
      <c r="S101" s="287"/>
      <c r="T101" s="289"/>
      <c r="U101" s="287"/>
      <c r="V101" s="287"/>
      <c r="W101" s="290"/>
      <c r="X101" s="291">
        <f>'市町村別（下書き）'!AK4</f>
        <v>50</v>
      </c>
      <c r="Y101" s="292">
        <f>'市町村別（下書き）'!AL4</f>
        <v>1836</v>
      </c>
      <c r="Z101" s="293">
        <f>'市町村別（下書き）'!AM4</f>
        <v>892</v>
      </c>
      <c r="AA101" s="294">
        <f>IF(ROUND(AA100/D100*100,2)&lt;=99.9,ROUND(AA100/D100*100,1),IF(AA100=D100,"100.0","99.9"))</f>
        <v>99.6</v>
      </c>
      <c r="AB101" s="39"/>
      <c r="AC101" s="39"/>
    </row>
    <row r="102" spans="2:29" ht="22.5" customHeight="1" thickTop="1">
      <c r="B102" s="28"/>
      <c r="C102" s="450" t="s">
        <v>152</v>
      </c>
      <c r="D102" s="451"/>
      <c r="E102" s="197">
        <f>'市町村別（下書き）'!E6</f>
        <v>49</v>
      </c>
      <c r="F102" s="198">
        <f>'市町村別（下書き）'!F6</f>
        <v>15</v>
      </c>
      <c r="G102" s="197">
        <f>'市町村別（下書き）'!G6</f>
        <v>3741390</v>
      </c>
      <c r="H102" s="197">
        <f>'市町村別（下書き）'!H6</f>
        <v>3536261</v>
      </c>
      <c r="I102" s="197">
        <f>'市町村別（下書き）'!M6</f>
        <v>136</v>
      </c>
      <c r="J102" s="198">
        <f>'市町村別（下書き）'!N6</f>
        <v>0</v>
      </c>
      <c r="K102" s="197">
        <f>'市町村別（下書き）'!O6</f>
        <v>98429</v>
      </c>
      <c r="L102" s="197">
        <f>'市町村別（下書き）'!P6</f>
        <v>56483</v>
      </c>
      <c r="M102" s="200"/>
      <c r="N102" s="200"/>
      <c r="O102" s="201"/>
      <c r="P102" s="200"/>
      <c r="Q102" s="200"/>
      <c r="R102" s="200"/>
      <c r="S102" s="200"/>
      <c r="T102" s="207"/>
      <c r="U102" s="200"/>
      <c r="V102" s="200"/>
      <c r="W102" s="239"/>
      <c r="X102" s="204">
        <f>'市町村別（下書き）'!AH6</f>
        <v>209</v>
      </c>
      <c r="Y102" s="232">
        <f>'市町村別（下書き）'!AI6</f>
        <v>13382</v>
      </c>
      <c r="Z102" s="265">
        <f>'市町村別（下書き）'!AJ6</f>
        <v>5113</v>
      </c>
      <c r="AA102" s="297"/>
      <c r="AB102" s="39"/>
      <c r="AC102" s="39"/>
    </row>
    <row r="103" spans="2:29" ht="22.5" customHeight="1" thickBot="1">
      <c r="B103" s="28"/>
      <c r="C103" s="452" t="s">
        <v>153</v>
      </c>
      <c r="D103" s="453"/>
      <c r="E103" s="200">
        <f>'市町村別（下書き）'!I6</f>
        <v>2</v>
      </c>
      <c r="F103" s="266">
        <f>'市町村別（下書き）'!J6</f>
        <v>0</v>
      </c>
      <c r="G103" s="200">
        <f>'市町村別（下書き）'!K6</f>
        <v>23200</v>
      </c>
      <c r="H103" s="200">
        <f>'市町村別（下書き）'!L6</f>
        <v>4250</v>
      </c>
      <c r="I103" s="200">
        <f>'市町村別（下書き）'!Q6</f>
        <v>75</v>
      </c>
      <c r="J103" s="266">
        <f>'市町村別（下書き）'!R6</f>
        <v>1</v>
      </c>
      <c r="K103" s="200">
        <f>'市町村別（下書き）'!S6</f>
        <v>66991</v>
      </c>
      <c r="L103" s="200">
        <f>'市町村別（下書き）'!T6</f>
        <v>34077</v>
      </c>
      <c r="M103" s="270"/>
      <c r="N103" s="270"/>
      <c r="O103" s="271"/>
      <c r="P103" s="270"/>
      <c r="Q103" s="270"/>
      <c r="R103" s="270"/>
      <c r="S103" s="270"/>
      <c r="T103" s="259"/>
      <c r="U103" s="270"/>
      <c r="V103" s="270"/>
      <c r="W103" s="298"/>
      <c r="X103" s="272">
        <f>'市町村別（下書き）'!AK6</f>
        <v>237</v>
      </c>
      <c r="Y103" s="245">
        <f>'市町村別（下書き）'!AL6</f>
        <v>12860</v>
      </c>
      <c r="Z103" s="273">
        <f>'市町村別（下書き）'!AM6</f>
        <v>7834</v>
      </c>
      <c r="AA103" s="299"/>
      <c r="AB103" s="39"/>
      <c r="AC103" s="39"/>
    </row>
    <row r="104" spans="2:29" ht="22.5" customHeight="1">
      <c r="B104" s="28"/>
      <c r="C104" s="316" t="s">
        <v>154</v>
      </c>
      <c r="D104" s="181">
        <f>SUM(D98,D100,)</f>
        <v>3690101</v>
      </c>
      <c r="E104" s="181">
        <f aca="true" t="shared" si="21" ref="E104:K104">SUM(E102:E103)</f>
        <v>51</v>
      </c>
      <c r="F104" s="312">
        <f t="shared" si="21"/>
        <v>15</v>
      </c>
      <c r="G104" s="181">
        <f t="shared" si="21"/>
        <v>3764590</v>
      </c>
      <c r="H104" s="181">
        <f>SUM(H102:H103)</f>
        <v>3540511</v>
      </c>
      <c r="I104" s="181">
        <f t="shared" si="21"/>
        <v>211</v>
      </c>
      <c r="J104" s="300">
        <f t="shared" si="21"/>
        <v>1</v>
      </c>
      <c r="K104" s="181">
        <f t="shared" si="21"/>
        <v>165420</v>
      </c>
      <c r="L104" s="182">
        <f>SUM(L102:L103)</f>
        <v>90560</v>
      </c>
      <c r="M104" s="181">
        <f>'市町村別（下書き）'!U6</f>
        <v>320</v>
      </c>
      <c r="N104" s="181">
        <f>'市町村別（下書き）'!W6</f>
        <v>186205</v>
      </c>
      <c r="O104" s="182">
        <f>'市町村別（下書き）'!X6</f>
        <v>22860</v>
      </c>
      <c r="P104" s="181">
        <f>'市町村別（下書き）'!Y6</f>
        <v>67</v>
      </c>
      <c r="Q104" s="181">
        <f>'市町村別（下書き）'!AA6</f>
        <v>61489</v>
      </c>
      <c r="R104" s="181">
        <f>'市町村別（下書き）'!AB6</f>
        <v>10649</v>
      </c>
      <c r="S104" s="181">
        <f>'市町村別（下書き）'!AC6</f>
        <v>649</v>
      </c>
      <c r="T104" s="183">
        <f>'市町村別（下書き）'!AD6</f>
        <v>16</v>
      </c>
      <c r="U104" s="181">
        <f>'市町村別（下書き）'!AE6</f>
        <v>4116215</v>
      </c>
      <c r="V104" s="181">
        <f>'市町村別（下書き）'!AF6</f>
        <v>3653931</v>
      </c>
      <c r="W104" s="278">
        <f>IF(ROUND(V104/D104*100,2)&lt;=99.9,ROUND(V104/D104*100,1),IF(V104=D104,"100.0","99.9"))</f>
        <v>99</v>
      </c>
      <c r="X104" s="301">
        <f>SUM(X102:X103)</f>
        <v>446</v>
      </c>
      <c r="Y104" s="181">
        <f>SUM(Y102:Y103)</f>
        <v>26242</v>
      </c>
      <c r="Z104" s="181">
        <f>SUM(Z102:Z103)</f>
        <v>12947</v>
      </c>
      <c r="AA104" s="302">
        <f>V104+Z104+Z105</f>
        <v>3666878</v>
      </c>
      <c r="AB104" s="39"/>
      <c r="AC104" s="39"/>
    </row>
    <row r="105" spans="2:29" ht="22.5" customHeight="1" thickBot="1">
      <c r="B105" s="29"/>
      <c r="C105" s="317" t="s">
        <v>155</v>
      </c>
      <c r="D105" s="216"/>
      <c r="E105" s="244"/>
      <c r="F105" s="313"/>
      <c r="G105" s="244"/>
      <c r="H105" s="304">
        <f>H104/D104</f>
        <v>0.9594618141888257</v>
      </c>
      <c r="I105" s="244"/>
      <c r="J105" s="303"/>
      <c r="K105" s="244"/>
      <c r="L105" s="305">
        <f>L104/D104</f>
        <v>0.024541333692492426</v>
      </c>
      <c r="M105" s="216"/>
      <c r="N105" s="216"/>
      <c r="O105" s="305">
        <f>O104/D104</f>
        <v>0.006194952387482077</v>
      </c>
      <c r="P105" s="216"/>
      <c r="Q105" s="216"/>
      <c r="R105" s="216"/>
      <c r="S105" s="216"/>
      <c r="T105" s="219"/>
      <c r="U105" s="216"/>
      <c r="V105" s="216"/>
      <c r="W105" s="281"/>
      <c r="X105" s="306"/>
      <c r="Y105" s="244"/>
      <c r="Z105" s="244"/>
      <c r="AA105" s="268">
        <f>IF(ROUND(AA104/D104*100,2)&lt;=99.9,ROUND(AA104/D104*100,1),IF(AA104=D104,"100.0","99.9"))</f>
        <v>99.4</v>
      </c>
      <c r="AB105" s="39"/>
      <c r="AC105" s="39"/>
    </row>
    <row r="106" spans="2:29" ht="22.5" customHeight="1">
      <c r="B106" s="8" t="s">
        <v>156</v>
      </c>
      <c r="C106" s="30" t="s">
        <v>157</v>
      </c>
      <c r="D106" s="13"/>
      <c r="E106" s="13"/>
      <c r="F106" s="13"/>
      <c r="G106" s="13"/>
      <c r="H106" s="13"/>
      <c r="I106" s="13"/>
      <c r="J106" s="13"/>
      <c r="K106" s="13"/>
      <c r="L106" s="13"/>
      <c r="M106" s="13"/>
      <c r="N106" s="13"/>
      <c r="O106" s="40"/>
      <c r="P106" s="46"/>
      <c r="AB106" s="39"/>
      <c r="AC106" s="39"/>
    </row>
    <row r="107" spans="3:29" ht="68.25" customHeight="1">
      <c r="C107" s="449" t="s">
        <v>222</v>
      </c>
      <c r="D107" s="449"/>
      <c r="E107" s="449"/>
      <c r="F107" s="449"/>
      <c r="G107" s="449"/>
      <c r="H107" s="449"/>
      <c r="I107" s="449"/>
      <c r="J107" s="449"/>
      <c r="K107" s="449"/>
      <c r="L107" s="449"/>
      <c r="M107" s="449"/>
      <c r="N107" s="449"/>
      <c r="O107" s="449"/>
      <c r="P107" s="41"/>
      <c r="AB107" s="39"/>
      <c r="AC107" s="39"/>
    </row>
    <row r="108" spans="3:29" ht="22.5" customHeight="1">
      <c r="C108" s="13" t="s">
        <v>158</v>
      </c>
      <c r="D108" s="13"/>
      <c r="E108" s="13"/>
      <c r="F108" s="13"/>
      <c r="G108" s="13"/>
      <c r="H108" s="13"/>
      <c r="I108" s="13"/>
      <c r="J108" s="13"/>
      <c r="K108" s="13"/>
      <c r="L108" s="13"/>
      <c r="M108" s="13"/>
      <c r="N108" s="13"/>
      <c r="O108" s="40"/>
      <c r="P108" s="41"/>
      <c r="AB108" s="39"/>
      <c r="AC108" s="39"/>
    </row>
    <row r="109" spans="3:29" ht="22.5" customHeight="1">
      <c r="C109" s="13" t="s">
        <v>159</v>
      </c>
      <c r="D109" s="13"/>
      <c r="E109" s="13"/>
      <c r="F109" s="13"/>
      <c r="G109" s="13"/>
      <c r="H109" s="13"/>
      <c r="I109" s="13"/>
      <c r="J109" s="13"/>
      <c r="K109" s="13"/>
      <c r="L109" s="13"/>
      <c r="M109" s="13"/>
      <c r="N109" s="13"/>
      <c r="O109" s="40"/>
      <c r="P109" s="41"/>
      <c r="AB109" s="39"/>
      <c r="AC109" s="39"/>
    </row>
    <row r="110" spans="28:29" ht="17.25" customHeight="1">
      <c r="AB110" s="39"/>
      <c r="AC110" s="39"/>
    </row>
    <row r="111" spans="4:29" ht="17.25" customHeight="1">
      <c r="D111" s="38">
        <f>SUM(D20,D52,D72,D90)</f>
        <v>2190327</v>
      </c>
      <c r="V111" s="38" t="e">
        <f>SUM(V20,#REF!,#REF!,#REF!,#REF!,V72,#REF!,#REF!,V90)</f>
        <v>#REF!</v>
      </c>
      <c r="W111" s="334"/>
      <c r="AB111" s="39"/>
      <c r="AC111" s="39"/>
    </row>
    <row r="112" spans="4:29" ht="17.25" customHeight="1">
      <c r="D112" s="38">
        <f>SUM(D56,D94)</f>
        <v>1499774</v>
      </c>
      <c r="V112" s="38">
        <f>SUM(V56,V94)</f>
        <v>1481880</v>
      </c>
      <c r="AB112" s="39"/>
      <c r="AC112" s="39"/>
    </row>
    <row r="113" spans="4:29" ht="17.25" customHeight="1">
      <c r="D113" s="38">
        <f>SUM(D111:D112)</f>
        <v>3690101</v>
      </c>
      <c r="V113" s="38" t="e">
        <f>SUM(V111:V112)</f>
        <v>#REF!</v>
      </c>
      <c r="AB113" s="39"/>
      <c r="AC113" s="39"/>
    </row>
    <row r="114" spans="28:29" ht="17.25" customHeight="1">
      <c r="AB114" s="39"/>
      <c r="AC114" s="39"/>
    </row>
    <row r="115" spans="28:29" ht="17.25" customHeight="1">
      <c r="AB115" s="39"/>
      <c r="AC115" s="39"/>
    </row>
    <row r="116" spans="28:29" ht="17.25" customHeight="1">
      <c r="AB116" s="39"/>
      <c r="AC116" s="39"/>
    </row>
    <row r="117" spans="28:29" ht="17.25" customHeight="1">
      <c r="AB117" s="39"/>
      <c r="AC117" s="39"/>
    </row>
    <row r="118" spans="28:29" ht="17.25" customHeight="1">
      <c r="AB118" s="39"/>
      <c r="AC118" s="39"/>
    </row>
    <row r="119" spans="28:29" ht="17.25" customHeight="1">
      <c r="AB119" s="39"/>
      <c r="AC119" s="39"/>
    </row>
    <row r="120" spans="28:29" ht="17.25" customHeight="1">
      <c r="AB120" s="39"/>
      <c r="AC120" s="39"/>
    </row>
    <row r="121" spans="28:29" ht="17.25" customHeight="1">
      <c r="AB121" s="39"/>
      <c r="AC121" s="39"/>
    </row>
    <row r="122" spans="28:29" ht="17.25" customHeight="1">
      <c r="AB122" s="39"/>
      <c r="AC122" s="39"/>
    </row>
    <row r="123" spans="28:29" ht="17.25" customHeight="1">
      <c r="AB123" s="39"/>
      <c r="AC123" s="39"/>
    </row>
    <row r="124" spans="28:29" ht="17.25" customHeight="1">
      <c r="AB124" s="39"/>
      <c r="AC124" s="39"/>
    </row>
    <row r="125" spans="28:29" ht="17.25" customHeight="1">
      <c r="AB125" s="39"/>
      <c r="AC125" s="39"/>
    </row>
    <row r="126" spans="28:29" ht="17.25" customHeight="1">
      <c r="AB126" s="39"/>
      <c r="AC126" s="39"/>
    </row>
    <row r="127" spans="28:29" ht="17.25" customHeight="1">
      <c r="AB127" s="39"/>
      <c r="AC127" s="39"/>
    </row>
    <row r="128" spans="28:29" ht="17.25" customHeight="1">
      <c r="AB128" s="39"/>
      <c r="AC128" s="39"/>
    </row>
    <row r="129" spans="4:29" ht="17.25" customHeight="1">
      <c r="D129" s="32"/>
      <c r="X129" s="34"/>
      <c r="Y129" s="34"/>
      <c r="Z129" s="34"/>
      <c r="AA129" s="33"/>
      <c r="AB129" s="39"/>
      <c r="AC129" s="39"/>
    </row>
    <row r="130" spans="24:29" ht="17.25" customHeight="1">
      <c r="X130" s="34"/>
      <c r="Y130" s="34"/>
      <c r="Z130" s="34"/>
      <c r="AB130" s="39"/>
      <c r="AC130" s="39"/>
    </row>
    <row r="131" spans="4:29" ht="17.25" customHeight="1">
      <c r="D131" s="32"/>
      <c r="X131" s="34"/>
      <c r="Y131" s="34"/>
      <c r="Z131" s="34"/>
      <c r="AA131" s="33"/>
      <c r="AB131" s="39"/>
      <c r="AC131" s="39"/>
    </row>
    <row r="132" spans="4:29" ht="17.25" customHeight="1">
      <c r="D132" s="32"/>
      <c r="X132" s="34"/>
      <c r="Y132" s="34"/>
      <c r="Z132" s="34"/>
      <c r="AB132" s="39"/>
      <c r="AC132" s="39"/>
    </row>
    <row r="133" spans="4:29" ht="17.25" customHeight="1">
      <c r="D133" s="32"/>
      <c r="M133" s="32"/>
      <c r="X133" s="34"/>
      <c r="Y133" s="34"/>
      <c r="Z133" s="34"/>
      <c r="AA133" s="33"/>
      <c r="AB133" s="39"/>
      <c r="AC133" s="39"/>
    </row>
    <row r="134" spans="24:29" ht="17.25" customHeight="1">
      <c r="X134" s="34"/>
      <c r="Y134" s="34"/>
      <c r="Z134" s="34"/>
      <c r="AB134" s="39"/>
      <c r="AC134" s="39"/>
    </row>
    <row r="135" spans="4:29" ht="17.25" customHeight="1">
      <c r="D135" s="32"/>
      <c r="X135" s="34"/>
      <c r="Y135" s="34"/>
      <c r="Z135" s="34"/>
      <c r="AA135" s="33"/>
      <c r="AB135" s="39"/>
      <c r="AC135" s="39"/>
    </row>
    <row r="136" spans="24:29" ht="17.25" customHeight="1">
      <c r="X136" s="34"/>
      <c r="Y136" s="34"/>
      <c r="Z136" s="34"/>
      <c r="AB136" s="39"/>
      <c r="AC136" s="39"/>
    </row>
    <row r="137" spans="4:29" ht="17.25" customHeight="1">
      <c r="D137" s="32"/>
      <c r="X137" s="34"/>
      <c r="Y137" s="34"/>
      <c r="Z137" s="34"/>
      <c r="AA137" s="33"/>
      <c r="AB137" s="39"/>
      <c r="AC137" s="39"/>
    </row>
    <row r="138" spans="28:29" ht="17.25" customHeight="1">
      <c r="AB138" s="39"/>
      <c r="AC138" s="39"/>
    </row>
    <row r="139" spans="27:29" ht="17.25" customHeight="1">
      <c r="AA139" s="33"/>
      <c r="AB139" s="39"/>
      <c r="AC139" s="39"/>
    </row>
    <row r="140" spans="4:29" ht="17.25" customHeight="1">
      <c r="D140" s="32"/>
      <c r="AB140" s="39"/>
      <c r="AC140" s="39"/>
    </row>
    <row r="141" spans="27:29" ht="17.25" customHeight="1">
      <c r="AA141" s="33"/>
      <c r="AB141" s="39"/>
      <c r="AC141" s="39"/>
    </row>
    <row r="142" spans="3:29" ht="17.25" customHeight="1">
      <c r="C142" s="35"/>
      <c r="AB142" s="39"/>
      <c r="AC142" s="39"/>
    </row>
    <row r="143" spans="27:29" ht="17.25" customHeight="1">
      <c r="AA143" s="33"/>
      <c r="AB143" s="39"/>
      <c r="AC143" s="39"/>
    </row>
    <row r="144" spans="28:29" ht="17.25" customHeight="1">
      <c r="AB144" s="39"/>
      <c r="AC144" s="39"/>
    </row>
    <row r="145" spans="27:29" ht="17.25" customHeight="1">
      <c r="AA145" s="33"/>
      <c r="AB145" s="39"/>
      <c r="AC145" s="39"/>
    </row>
    <row r="146" spans="28:29" ht="17.25" customHeight="1">
      <c r="AB146" s="39"/>
      <c r="AC146" s="39"/>
    </row>
    <row r="147" spans="27:29" ht="17.25" customHeight="1">
      <c r="AA147" s="33"/>
      <c r="AB147" s="39"/>
      <c r="AC147" s="39"/>
    </row>
    <row r="148" spans="28:29" ht="17.25" customHeight="1">
      <c r="AB148" s="39"/>
      <c r="AC148" s="39"/>
    </row>
    <row r="149" spans="27:29" ht="17.25" customHeight="1">
      <c r="AA149" s="33"/>
      <c r="AB149" s="39"/>
      <c r="AC149" s="39"/>
    </row>
    <row r="150" spans="28:29" ht="17.25" customHeight="1">
      <c r="AB150" s="39"/>
      <c r="AC150" s="39"/>
    </row>
    <row r="151" spans="27:29" ht="17.25" customHeight="1">
      <c r="AA151" s="33"/>
      <c r="AB151" s="39"/>
      <c r="AC151" s="39"/>
    </row>
    <row r="152" spans="28:29" ht="17.25" customHeight="1">
      <c r="AB152" s="39"/>
      <c r="AC152" s="39"/>
    </row>
    <row r="153" spans="28:29" ht="17.25" customHeight="1">
      <c r="AB153" s="39"/>
      <c r="AC153" s="39"/>
    </row>
    <row r="154" spans="28:29" ht="17.25" customHeight="1">
      <c r="AB154" s="39"/>
      <c r="AC154" s="39"/>
    </row>
    <row r="155" spans="28:29" ht="17.25" customHeight="1">
      <c r="AB155" s="39"/>
      <c r="AC155" s="39"/>
    </row>
    <row r="156" spans="28:29" ht="17.25" customHeight="1">
      <c r="AB156" s="39"/>
      <c r="AC156" s="39"/>
    </row>
    <row r="157" spans="28:29" ht="17.25" customHeight="1">
      <c r="AB157" s="39"/>
      <c r="AC157" s="39"/>
    </row>
    <row r="158" spans="28:29" ht="17.25" customHeight="1">
      <c r="AB158" s="39"/>
      <c r="AC158" s="39"/>
    </row>
    <row r="159" spans="28:29" ht="17.25" customHeight="1">
      <c r="AB159" s="39"/>
      <c r="AC159" s="39"/>
    </row>
    <row r="160" spans="28:29" ht="17.25" customHeight="1">
      <c r="AB160" s="39"/>
      <c r="AC160" s="39"/>
    </row>
    <row r="161" spans="28:29" ht="17.25" customHeight="1">
      <c r="AB161" s="39"/>
      <c r="AC161" s="39"/>
    </row>
    <row r="162" spans="28:29" ht="17.25" customHeight="1">
      <c r="AB162" s="39"/>
      <c r="AC162" s="39"/>
    </row>
    <row r="163" spans="28:29" ht="17.25" customHeight="1">
      <c r="AB163" s="39"/>
      <c r="AC163" s="39"/>
    </row>
    <row r="164" spans="28:29" ht="17.25" customHeight="1">
      <c r="AB164" s="39"/>
      <c r="AC164" s="39"/>
    </row>
    <row r="165" spans="28:29" ht="17.25" customHeight="1">
      <c r="AB165" s="39"/>
      <c r="AC165" s="39"/>
    </row>
    <row r="166" spans="28:29" ht="17.25" customHeight="1">
      <c r="AB166" s="39"/>
      <c r="AC166" s="39"/>
    </row>
    <row r="167" spans="28:29" ht="17.25" customHeight="1">
      <c r="AB167" s="39"/>
      <c r="AC167" s="39"/>
    </row>
    <row r="168" spans="28:29" ht="17.25" customHeight="1">
      <c r="AB168" s="39"/>
      <c r="AC168" s="39"/>
    </row>
    <row r="169" spans="28:29" ht="17.25" customHeight="1">
      <c r="AB169" s="39"/>
      <c r="AC169" s="39"/>
    </row>
    <row r="170" spans="28:29" ht="17.25" customHeight="1">
      <c r="AB170" s="39"/>
      <c r="AC170" s="39"/>
    </row>
    <row r="171" spans="28:29" ht="17.25" customHeight="1">
      <c r="AB171" s="39"/>
      <c r="AC171" s="39"/>
    </row>
    <row r="172" spans="28:29" ht="17.25" customHeight="1">
      <c r="AB172" s="39"/>
      <c r="AC172" s="39"/>
    </row>
    <row r="173" spans="28:29" ht="17.25" customHeight="1">
      <c r="AB173" s="39"/>
      <c r="AC173" s="39"/>
    </row>
    <row r="174" spans="28:29" ht="17.25" customHeight="1">
      <c r="AB174" s="39"/>
      <c r="AC174" s="39"/>
    </row>
    <row r="175" spans="28:29" ht="17.25" customHeight="1">
      <c r="AB175" s="39"/>
      <c r="AC175" s="39"/>
    </row>
    <row r="176" spans="28:29" ht="17.25" customHeight="1">
      <c r="AB176" s="39"/>
      <c r="AC176" s="39"/>
    </row>
    <row r="177" spans="28:29" ht="17.25" customHeight="1">
      <c r="AB177" s="39"/>
      <c r="AC177" s="39"/>
    </row>
    <row r="178" spans="28:29" ht="17.25" customHeight="1">
      <c r="AB178" s="39"/>
      <c r="AC178" s="39"/>
    </row>
    <row r="179" spans="28:29" ht="17.25" customHeight="1">
      <c r="AB179" s="39"/>
      <c r="AC179" s="39"/>
    </row>
    <row r="180" spans="28:29" ht="17.25" customHeight="1">
      <c r="AB180" s="39"/>
      <c r="AC180" s="39"/>
    </row>
    <row r="181" spans="28:29" ht="17.25" customHeight="1">
      <c r="AB181" s="39"/>
      <c r="AC181" s="39"/>
    </row>
    <row r="182" spans="28:29" ht="17.25" customHeight="1">
      <c r="AB182" s="39"/>
      <c r="AC182" s="39"/>
    </row>
    <row r="183" spans="28:29" ht="17.25" customHeight="1">
      <c r="AB183" s="39"/>
      <c r="AC183" s="39"/>
    </row>
    <row r="184" spans="28:29" ht="17.25" customHeight="1">
      <c r="AB184" s="39"/>
      <c r="AC184" s="39"/>
    </row>
    <row r="185" spans="28:29" ht="17.25" customHeight="1">
      <c r="AB185" s="39"/>
      <c r="AC185" s="39"/>
    </row>
    <row r="186" spans="28:29" ht="17.25" customHeight="1">
      <c r="AB186" s="39"/>
      <c r="AC186" s="39"/>
    </row>
    <row r="187" spans="28:29" ht="17.25" customHeight="1">
      <c r="AB187" s="39"/>
      <c r="AC187" s="39"/>
    </row>
    <row r="188" spans="28:29" ht="17.25" customHeight="1">
      <c r="AB188" s="39"/>
      <c r="AC188" s="39"/>
    </row>
    <row r="189" spans="28:29" ht="17.25" customHeight="1">
      <c r="AB189" s="39"/>
      <c r="AC189" s="39"/>
    </row>
    <row r="190" spans="28:29" ht="17.25" customHeight="1">
      <c r="AB190" s="39"/>
      <c r="AC190" s="39"/>
    </row>
    <row r="191" spans="28:29" ht="17.25" customHeight="1">
      <c r="AB191" s="39"/>
      <c r="AC191" s="39"/>
    </row>
    <row r="192" spans="28:29" ht="17.25" customHeight="1">
      <c r="AB192" s="39"/>
      <c r="AC192" s="39"/>
    </row>
    <row r="193" spans="28:29" ht="17.25" customHeight="1">
      <c r="AB193" s="39"/>
      <c r="AC193" s="39"/>
    </row>
    <row r="194" spans="28:29" ht="17.25" customHeight="1">
      <c r="AB194" s="39"/>
      <c r="AC194" s="39"/>
    </row>
    <row r="195" spans="28:29" ht="17.25" customHeight="1">
      <c r="AB195" s="39"/>
      <c r="AC195" s="39"/>
    </row>
    <row r="196" spans="28:29" ht="17.25" customHeight="1">
      <c r="AB196" s="39"/>
      <c r="AC196" s="39"/>
    </row>
    <row r="197" spans="28:29" ht="17.25" customHeight="1">
      <c r="AB197" s="39"/>
      <c r="AC197" s="39"/>
    </row>
    <row r="198" spans="28:29" ht="17.25" customHeight="1">
      <c r="AB198" s="39"/>
      <c r="AC198" s="39"/>
    </row>
    <row r="199" spans="28:29" ht="17.25" customHeight="1">
      <c r="AB199" s="39"/>
      <c r="AC199" s="39"/>
    </row>
    <row r="200" spans="28:29" ht="17.25" customHeight="1">
      <c r="AB200" s="39"/>
      <c r="AC200" s="39"/>
    </row>
    <row r="201" spans="28:29" ht="17.25" customHeight="1">
      <c r="AB201" s="39"/>
      <c r="AC201" s="39"/>
    </row>
    <row r="202" spans="28:29" ht="17.25" customHeight="1">
      <c r="AB202" s="39"/>
      <c r="AC202" s="39"/>
    </row>
    <row r="203" spans="28:29" ht="17.25" customHeight="1">
      <c r="AB203" s="39"/>
      <c r="AC203" s="39"/>
    </row>
    <row r="204" spans="28:29" ht="17.25" customHeight="1">
      <c r="AB204" s="39"/>
      <c r="AC204" s="39"/>
    </row>
    <row r="205" spans="28:29" ht="17.25" customHeight="1">
      <c r="AB205" s="39"/>
      <c r="AC205" s="39"/>
    </row>
    <row r="206" spans="28:29" ht="17.25" customHeight="1">
      <c r="AB206" s="39"/>
      <c r="AC206" s="39"/>
    </row>
    <row r="207" spans="28:29" ht="17.25" customHeight="1">
      <c r="AB207" s="39"/>
      <c r="AC207" s="39"/>
    </row>
    <row r="208" spans="28:29" ht="17.25" customHeight="1">
      <c r="AB208" s="39"/>
      <c r="AC208" s="39"/>
    </row>
    <row r="209" spans="28:29" ht="17.25" customHeight="1">
      <c r="AB209" s="39"/>
      <c r="AC209" s="39"/>
    </row>
    <row r="210" spans="28:29" ht="17.25" customHeight="1">
      <c r="AB210" s="39"/>
      <c r="AC210" s="39"/>
    </row>
    <row r="211" spans="28:29" ht="17.25" customHeight="1">
      <c r="AB211" s="39"/>
      <c r="AC211" s="39"/>
    </row>
    <row r="212" spans="28:29" ht="17.25" customHeight="1">
      <c r="AB212" s="39"/>
      <c r="AC212" s="39"/>
    </row>
    <row r="213" spans="28:29" ht="17.25" customHeight="1">
      <c r="AB213" s="39"/>
      <c r="AC213" s="39"/>
    </row>
    <row r="214" spans="28:29" ht="17.25" customHeight="1">
      <c r="AB214" s="39"/>
      <c r="AC214" s="39"/>
    </row>
    <row r="215" spans="28:29" ht="17.25" customHeight="1">
      <c r="AB215" s="39"/>
      <c r="AC215" s="39"/>
    </row>
    <row r="216" spans="28:29" ht="17.25" customHeight="1">
      <c r="AB216" s="39"/>
      <c r="AC216" s="39"/>
    </row>
    <row r="217" spans="28:29" ht="17.25" customHeight="1">
      <c r="AB217" s="39"/>
      <c r="AC217" s="39"/>
    </row>
    <row r="218" spans="28:29" ht="17.25" customHeight="1">
      <c r="AB218" s="39"/>
      <c r="AC218" s="39"/>
    </row>
    <row r="219" spans="28:29" ht="17.25" customHeight="1">
      <c r="AB219" s="39"/>
      <c r="AC219" s="39"/>
    </row>
    <row r="220" spans="28:29" ht="17.25" customHeight="1">
      <c r="AB220" s="39"/>
      <c r="AC220" s="39"/>
    </row>
    <row r="221" spans="28:29" ht="17.25" customHeight="1">
      <c r="AB221" s="39"/>
      <c r="AC221" s="39"/>
    </row>
    <row r="222" spans="28:29" ht="17.25" customHeight="1">
      <c r="AB222" s="39"/>
      <c r="AC222" s="39"/>
    </row>
    <row r="223" spans="28:29" ht="17.25" customHeight="1">
      <c r="AB223" s="39"/>
      <c r="AC223" s="39"/>
    </row>
    <row r="224" spans="28:29" ht="17.25" customHeight="1">
      <c r="AB224" s="39"/>
      <c r="AC224" s="39"/>
    </row>
    <row r="225" spans="28:29" ht="17.25" customHeight="1">
      <c r="AB225" s="39"/>
      <c r="AC225" s="39"/>
    </row>
    <row r="226" spans="28:29" ht="17.25" customHeight="1">
      <c r="AB226" s="39"/>
      <c r="AC226" s="39"/>
    </row>
    <row r="227" spans="28:29" ht="17.25" customHeight="1">
      <c r="AB227" s="39"/>
      <c r="AC227" s="39"/>
    </row>
    <row r="228" spans="28:29" ht="17.25" customHeight="1">
      <c r="AB228" s="39"/>
      <c r="AC228" s="39"/>
    </row>
    <row r="229" spans="28:29" ht="17.25" customHeight="1">
      <c r="AB229" s="39"/>
      <c r="AC229" s="39"/>
    </row>
    <row r="230" spans="28:29" ht="17.25" customHeight="1">
      <c r="AB230" s="39"/>
      <c r="AC230" s="39"/>
    </row>
    <row r="231" spans="28:29" ht="17.25" customHeight="1">
      <c r="AB231" s="39"/>
      <c r="AC231" s="39"/>
    </row>
    <row r="232" spans="28:29" ht="17.25" customHeight="1">
      <c r="AB232" s="39"/>
      <c r="AC232" s="39"/>
    </row>
    <row r="233" spans="28:29" ht="17.25" customHeight="1">
      <c r="AB233" s="39"/>
      <c r="AC233" s="39"/>
    </row>
    <row r="234" spans="28:29" ht="17.25" customHeight="1">
      <c r="AB234" s="39"/>
      <c r="AC234" s="39"/>
    </row>
    <row r="235" spans="28:29" ht="17.25" customHeight="1">
      <c r="AB235" s="39"/>
      <c r="AC235" s="39"/>
    </row>
    <row r="236" spans="28:29" ht="17.25" customHeight="1">
      <c r="AB236" s="39"/>
      <c r="AC236" s="39"/>
    </row>
    <row r="237" spans="28:29" ht="17.25" customHeight="1">
      <c r="AB237" s="39"/>
      <c r="AC237" s="39"/>
    </row>
    <row r="238" spans="28:29" ht="17.25" customHeight="1">
      <c r="AB238" s="39"/>
      <c r="AC238" s="39"/>
    </row>
    <row r="239" spans="28:29" ht="17.25" customHeight="1">
      <c r="AB239" s="39"/>
      <c r="AC239" s="39"/>
    </row>
    <row r="240" spans="28:29" ht="17.25" customHeight="1">
      <c r="AB240" s="39"/>
      <c r="AC240" s="39"/>
    </row>
    <row r="241" spans="28:29" ht="17.25" customHeight="1">
      <c r="AB241" s="39"/>
      <c r="AC241" s="39"/>
    </row>
    <row r="242" spans="28:29" ht="17.25" customHeight="1">
      <c r="AB242" s="39"/>
      <c r="AC242" s="39"/>
    </row>
    <row r="243" spans="28:29" ht="17.25" customHeight="1">
      <c r="AB243" s="39"/>
      <c r="AC243" s="39"/>
    </row>
    <row r="244" spans="28:29" ht="17.25" customHeight="1">
      <c r="AB244" s="39"/>
      <c r="AC244" s="39"/>
    </row>
    <row r="245" spans="28:29" ht="17.25" customHeight="1">
      <c r="AB245" s="39"/>
      <c r="AC245" s="39"/>
    </row>
    <row r="246" spans="28:29" ht="17.25" customHeight="1">
      <c r="AB246" s="39"/>
      <c r="AC246" s="39"/>
    </row>
    <row r="247" spans="28:29" ht="17.25" customHeight="1">
      <c r="AB247" s="39"/>
      <c r="AC247" s="39"/>
    </row>
    <row r="248" spans="28:29" ht="17.25" customHeight="1">
      <c r="AB248" s="39"/>
      <c r="AC248" s="39"/>
    </row>
    <row r="249" spans="28:29" ht="17.25" customHeight="1">
      <c r="AB249" s="39"/>
      <c r="AC249" s="39"/>
    </row>
    <row r="250" spans="28:29" ht="17.25" customHeight="1">
      <c r="AB250" s="39"/>
      <c r="AC250" s="39"/>
    </row>
    <row r="251" spans="28:29" ht="17.25" customHeight="1">
      <c r="AB251" s="39"/>
      <c r="AC251" s="39"/>
    </row>
    <row r="252" spans="28:29" ht="17.25" customHeight="1">
      <c r="AB252" s="39"/>
      <c r="AC252" s="39"/>
    </row>
    <row r="253" spans="28:29" ht="17.25" customHeight="1">
      <c r="AB253" s="39"/>
      <c r="AC253" s="39"/>
    </row>
    <row r="254" spans="28:29" ht="17.25" customHeight="1">
      <c r="AB254" s="39"/>
      <c r="AC254" s="39"/>
    </row>
    <row r="255" spans="28:29" ht="17.25" customHeight="1">
      <c r="AB255" s="39"/>
      <c r="AC255" s="39"/>
    </row>
    <row r="256" spans="28:29" ht="17.25" customHeight="1">
      <c r="AB256" s="39"/>
      <c r="AC256" s="39"/>
    </row>
    <row r="257" spans="28:29" ht="17.25" customHeight="1">
      <c r="AB257" s="39"/>
      <c r="AC257" s="39"/>
    </row>
    <row r="258" spans="28:29" ht="17.25" customHeight="1">
      <c r="AB258" s="39"/>
      <c r="AC258" s="39"/>
    </row>
    <row r="259" spans="28:29" ht="17.25" customHeight="1">
      <c r="AB259" s="39"/>
      <c r="AC259" s="39"/>
    </row>
    <row r="260" spans="28:29" ht="17.25" customHeight="1">
      <c r="AB260" s="39"/>
      <c r="AC260" s="39"/>
    </row>
    <row r="261" spans="28:29" ht="17.25" customHeight="1">
      <c r="AB261" s="39"/>
      <c r="AC261" s="39"/>
    </row>
    <row r="262" spans="28:29" ht="17.25" customHeight="1">
      <c r="AB262" s="39"/>
      <c r="AC262" s="39"/>
    </row>
    <row r="263" spans="28:29" ht="17.25" customHeight="1">
      <c r="AB263" s="39"/>
      <c r="AC263" s="39"/>
    </row>
    <row r="264" spans="28:29" ht="17.25" customHeight="1">
      <c r="AB264" s="39"/>
      <c r="AC264" s="39"/>
    </row>
    <row r="265" spans="28:29" ht="17.25" customHeight="1">
      <c r="AB265" s="39"/>
      <c r="AC265" s="39"/>
    </row>
    <row r="266" spans="28:29" ht="17.25" customHeight="1">
      <c r="AB266" s="39"/>
      <c r="AC266" s="39"/>
    </row>
    <row r="267" spans="28:29" ht="17.25" customHeight="1">
      <c r="AB267" s="39"/>
      <c r="AC267" s="39"/>
    </row>
    <row r="268" spans="28:29" ht="17.25" customHeight="1">
      <c r="AB268" s="39"/>
      <c r="AC268" s="39"/>
    </row>
    <row r="269" spans="28:29" ht="17.25" customHeight="1">
      <c r="AB269" s="39"/>
      <c r="AC269" s="39"/>
    </row>
    <row r="270" spans="28:29" ht="17.25" customHeight="1">
      <c r="AB270" s="39"/>
      <c r="AC270" s="39"/>
    </row>
    <row r="271" spans="28:29" ht="17.25" customHeight="1">
      <c r="AB271" s="39"/>
      <c r="AC271" s="39"/>
    </row>
    <row r="272" spans="28:29" ht="17.25" customHeight="1">
      <c r="AB272" s="39"/>
      <c r="AC272" s="39"/>
    </row>
    <row r="273" spans="28:29" ht="17.25" customHeight="1">
      <c r="AB273" s="39"/>
      <c r="AC273" s="39"/>
    </row>
    <row r="274" spans="28:29" ht="17.25" customHeight="1">
      <c r="AB274" s="39"/>
      <c r="AC274" s="39"/>
    </row>
    <row r="275" spans="28:29" ht="17.25" customHeight="1">
      <c r="AB275" s="39"/>
      <c r="AC275" s="39"/>
    </row>
    <row r="276" spans="28:29" ht="17.25" customHeight="1">
      <c r="AB276" s="39"/>
      <c r="AC276" s="39"/>
    </row>
    <row r="277" spans="28:29" ht="17.25" customHeight="1">
      <c r="AB277" s="39"/>
      <c r="AC277" s="39"/>
    </row>
    <row r="278" spans="28:29" ht="17.25" customHeight="1">
      <c r="AB278" s="39"/>
      <c r="AC278" s="39"/>
    </row>
    <row r="279" spans="28:29" ht="17.25" customHeight="1">
      <c r="AB279" s="39"/>
      <c r="AC279" s="39"/>
    </row>
    <row r="280" spans="28:29" ht="17.25" customHeight="1">
      <c r="AB280" s="39"/>
      <c r="AC280" s="39"/>
    </row>
    <row r="281" spans="28:29" ht="17.25" customHeight="1">
      <c r="AB281" s="39"/>
      <c r="AC281" s="39"/>
    </row>
    <row r="282" spans="28:29" ht="17.25" customHeight="1">
      <c r="AB282" s="39"/>
      <c r="AC282" s="39"/>
    </row>
    <row r="283" spans="28:29" ht="17.25" customHeight="1">
      <c r="AB283" s="39"/>
      <c r="AC283" s="39"/>
    </row>
    <row r="284" spans="28:29" ht="17.25" customHeight="1">
      <c r="AB284" s="39"/>
      <c r="AC284" s="39"/>
    </row>
    <row r="285" spans="28:29" ht="17.25" customHeight="1">
      <c r="AB285" s="39"/>
      <c r="AC285" s="39"/>
    </row>
    <row r="286" spans="28:29" ht="17.25" customHeight="1">
      <c r="AB286" s="39"/>
      <c r="AC286" s="39"/>
    </row>
    <row r="287" spans="28:29" ht="17.25" customHeight="1">
      <c r="AB287" s="39"/>
      <c r="AC287" s="39"/>
    </row>
    <row r="288" spans="28:29" ht="17.25" customHeight="1">
      <c r="AB288" s="39"/>
      <c r="AC288" s="39"/>
    </row>
    <row r="289" spans="28:29" ht="17.25" customHeight="1">
      <c r="AB289" s="39"/>
      <c r="AC289" s="39"/>
    </row>
    <row r="290" spans="28:29" ht="17.25" customHeight="1">
      <c r="AB290" s="39"/>
      <c r="AC290" s="39"/>
    </row>
    <row r="291" spans="28:29" ht="17.25" customHeight="1">
      <c r="AB291" s="39"/>
      <c r="AC291" s="39"/>
    </row>
    <row r="292" spans="28:29" ht="17.25" customHeight="1">
      <c r="AB292" s="39"/>
      <c r="AC292" s="39"/>
    </row>
    <row r="293" spans="28:29" ht="17.25" customHeight="1">
      <c r="AB293" s="39"/>
      <c r="AC293" s="39"/>
    </row>
    <row r="294" spans="28:29" ht="17.25" customHeight="1">
      <c r="AB294" s="39"/>
      <c r="AC294" s="39"/>
    </row>
    <row r="295" spans="28:29" ht="17.25" customHeight="1">
      <c r="AB295" s="39"/>
      <c r="AC295" s="39"/>
    </row>
    <row r="296" spans="28:29" ht="17.25" customHeight="1">
      <c r="AB296" s="39"/>
      <c r="AC296" s="39"/>
    </row>
    <row r="297" spans="28:29" ht="17.25" customHeight="1">
      <c r="AB297" s="39"/>
      <c r="AC297" s="39"/>
    </row>
    <row r="298" spans="28:29" ht="17.25" customHeight="1">
      <c r="AB298" s="39"/>
      <c r="AC298" s="39"/>
    </row>
    <row r="299" spans="28:29" ht="17.25" customHeight="1">
      <c r="AB299" s="39"/>
      <c r="AC299" s="39"/>
    </row>
    <row r="300" spans="28:29" ht="17.25" customHeight="1">
      <c r="AB300" s="39"/>
      <c r="AC300" s="39"/>
    </row>
    <row r="301" spans="28:29" ht="17.25" customHeight="1">
      <c r="AB301" s="39"/>
      <c r="AC301" s="39"/>
    </row>
    <row r="302" spans="28:29" ht="17.25" customHeight="1">
      <c r="AB302" s="39"/>
      <c r="AC302" s="39"/>
    </row>
    <row r="303" spans="28:29" ht="17.25" customHeight="1">
      <c r="AB303" s="39"/>
      <c r="AC303" s="39"/>
    </row>
    <row r="304" spans="28:29" ht="17.25" customHeight="1">
      <c r="AB304" s="39"/>
      <c r="AC304" s="39"/>
    </row>
    <row r="305" spans="28:29" ht="17.25" customHeight="1">
      <c r="AB305" s="39"/>
      <c r="AC305" s="39"/>
    </row>
    <row r="306" spans="28:29" ht="17.25" customHeight="1">
      <c r="AB306" s="39"/>
      <c r="AC306" s="39"/>
    </row>
    <row r="307" spans="28:29" ht="17.25" customHeight="1">
      <c r="AB307" s="39"/>
      <c r="AC307" s="39"/>
    </row>
    <row r="308" spans="28:29" ht="17.25" customHeight="1">
      <c r="AB308" s="39"/>
      <c r="AC308" s="39"/>
    </row>
    <row r="309" spans="28:29" ht="17.25" customHeight="1">
      <c r="AB309" s="39"/>
      <c r="AC309" s="39"/>
    </row>
    <row r="310" spans="28:29" ht="17.25" customHeight="1">
      <c r="AB310" s="39"/>
      <c r="AC310" s="39"/>
    </row>
    <row r="311" spans="28:29" ht="17.25" customHeight="1">
      <c r="AB311" s="39"/>
      <c r="AC311" s="39"/>
    </row>
    <row r="312" spans="28:29" ht="17.25" customHeight="1">
      <c r="AB312" s="39"/>
      <c r="AC312" s="39"/>
    </row>
    <row r="313" spans="28:29" ht="17.25" customHeight="1">
      <c r="AB313" s="39"/>
      <c r="AC313" s="39"/>
    </row>
    <row r="314" spans="28:29" ht="17.25" customHeight="1">
      <c r="AB314" s="39"/>
      <c r="AC314" s="39"/>
    </row>
    <row r="315" spans="28:29" ht="17.25" customHeight="1">
      <c r="AB315" s="39"/>
      <c r="AC315" s="39"/>
    </row>
    <row r="316" spans="28:29" ht="17.25" customHeight="1">
      <c r="AB316" s="39"/>
      <c r="AC316" s="39"/>
    </row>
    <row r="317" spans="28:29" ht="17.25" customHeight="1">
      <c r="AB317" s="39"/>
      <c r="AC317" s="39"/>
    </row>
    <row r="318" spans="28:29" ht="17.25" customHeight="1">
      <c r="AB318" s="39"/>
      <c r="AC318" s="39"/>
    </row>
    <row r="319" spans="28:29" ht="17.25" customHeight="1">
      <c r="AB319" s="39"/>
      <c r="AC319" s="39"/>
    </row>
    <row r="320" spans="28:29" ht="17.25" customHeight="1">
      <c r="AB320" s="39"/>
      <c r="AC320" s="39"/>
    </row>
    <row r="321" spans="28:29" ht="17.25" customHeight="1">
      <c r="AB321" s="39"/>
      <c r="AC321" s="39"/>
    </row>
    <row r="322" spans="28:29" ht="17.25" customHeight="1">
      <c r="AB322" s="39"/>
      <c r="AC322" s="39"/>
    </row>
    <row r="323" spans="28:29" ht="17.25" customHeight="1">
      <c r="AB323" s="39"/>
      <c r="AC323" s="39"/>
    </row>
    <row r="324" spans="28:29" ht="17.25" customHeight="1">
      <c r="AB324" s="39"/>
      <c r="AC324" s="39"/>
    </row>
    <row r="325" spans="28:29" ht="17.25" customHeight="1">
      <c r="AB325" s="39"/>
      <c r="AC325" s="39"/>
    </row>
    <row r="326" spans="28:29" ht="17.25" customHeight="1">
      <c r="AB326" s="39"/>
      <c r="AC326" s="39"/>
    </row>
    <row r="327" spans="28:29" ht="17.25" customHeight="1">
      <c r="AB327" s="39"/>
      <c r="AC327" s="39"/>
    </row>
    <row r="328" spans="28:29" ht="17.25" customHeight="1">
      <c r="AB328" s="39"/>
      <c r="AC328" s="39"/>
    </row>
    <row r="329" spans="28:29" ht="17.25" customHeight="1">
      <c r="AB329" s="39"/>
      <c r="AC329" s="39"/>
    </row>
    <row r="330" spans="28:29" ht="17.25" customHeight="1">
      <c r="AB330" s="39"/>
      <c r="AC330" s="39"/>
    </row>
    <row r="331" spans="28:29" ht="17.25" customHeight="1">
      <c r="AB331" s="39"/>
      <c r="AC331" s="39"/>
    </row>
    <row r="332" spans="28:29" ht="17.25" customHeight="1">
      <c r="AB332" s="39"/>
      <c r="AC332" s="39"/>
    </row>
    <row r="333" spans="28:29" ht="17.25" customHeight="1">
      <c r="AB333" s="39"/>
      <c r="AC333" s="39"/>
    </row>
    <row r="334" spans="28:29" ht="17.25" customHeight="1">
      <c r="AB334" s="39"/>
      <c r="AC334" s="39"/>
    </row>
    <row r="335" spans="28:29" ht="17.25" customHeight="1">
      <c r="AB335" s="39"/>
      <c r="AC335" s="39"/>
    </row>
    <row r="336" spans="28:29" ht="17.25" customHeight="1">
      <c r="AB336" s="39"/>
      <c r="AC336" s="39"/>
    </row>
    <row r="337" spans="28:29" ht="17.25" customHeight="1">
      <c r="AB337" s="39"/>
      <c r="AC337" s="39"/>
    </row>
    <row r="338" spans="28:29" ht="17.25" customHeight="1">
      <c r="AB338" s="39"/>
      <c r="AC338" s="39"/>
    </row>
    <row r="339" spans="28:29" ht="17.25" customHeight="1">
      <c r="AB339" s="39"/>
      <c r="AC339" s="39"/>
    </row>
    <row r="340" spans="28:29" ht="17.25" customHeight="1">
      <c r="AB340" s="39"/>
      <c r="AC340" s="39"/>
    </row>
    <row r="341" spans="28:29" ht="17.25" customHeight="1">
      <c r="AB341" s="39"/>
      <c r="AC341" s="39"/>
    </row>
    <row r="342" spans="28:29" ht="17.25" customHeight="1">
      <c r="AB342" s="39"/>
      <c r="AC342" s="39"/>
    </row>
    <row r="343" spans="28:29" ht="17.25" customHeight="1">
      <c r="AB343" s="39"/>
      <c r="AC343" s="39"/>
    </row>
    <row r="344" spans="28:29" ht="17.25" customHeight="1">
      <c r="AB344" s="39"/>
      <c r="AC344" s="39"/>
    </row>
    <row r="345" spans="28:29" ht="17.25" customHeight="1">
      <c r="AB345" s="39"/>
      <c r="AC345" s="39"/>
    </row>
    <row r="346" spans="28:29" ht="17.25" customHeight="1">
      <c r="AB346" s="39"/>
      <c r="AC346" s="39"/>
    </row>
    <row r="347" spans="28:29" ht="17.25" customHeight="1">
      <c r="AB347" s="39"/>
      <c r="AC347" s="39"/>
    </row>
    <row r="348" spans="28:29" ht="17.25" customHeight="1">
      <c r="AB348" s="39"/>
      <c r="AC348" s="39"/>
    </row>
    <row r="349" spans="28:29" ht="17.25" customHeight="1">
      <c r="AB349" s="39"/>
      <c r="AC349" s="39"/>
    </row>
    <row r="350" spans="28:29" ht="17.25" customHeight="1">
      <c r="AB350" s="39"/>
      <c r="AC350" s="39"/>
    </row>
    <row r="351" spans="28:29" ht="17.25" customHeight="1">
      <c r="AB351" s="39"/>
      <c r="AC351" s="39"/>
    </row>
    <row r="352" spans="28:29" ht="17.25" customHeight="1">
      <c r="AB352" s="39"/>
      <c r="AC352" s="39"/>
    </row>
    <row r="353" spans="28:29" ht="17.25" customHeight="1">
      <c r="AB353" s="39"/>
      <c r="AC353" s="39"/>
    </row>
    <row r="354" spans="28:29" ht="17.25" customHeight="1">
      <c r="AB354" s="39"/>
      <c r="AC354" s="39"/>
    </row>
    <row r="355" spans="28:29" ht="17.25" customHeight="1">
      <c r="AB355" s="39"/>
      <c r="AC355" s="39"/>
    </row>
    <row r="356" spans="28:29" ht="17.25" customHeight="1">
      <c r="AB356" s="39"/>
      <c r="AC356" s="39"/>
    </row>
    <row r="357" spans="28:29" ht="17.25" customHeight="1">
      <c r="AB357" s="39"/>
      <c r="AC357" s="39"/>
    </row>
    <row r="358" spans="28:29" ht="17.25" customHeight="1">
      <c r="AB358" s="39"/>
      <c r="AC358" s="39"/>
    </row>
    <row r="359" spans="28:29" ht="17.25" customHeight="1">
      <c r="AB359" s="39"/>
      <c r="AC359" s="39"/>
    </row>
    <row r="360" spans="28:29" ht="17.25" customHeight="1">
      <c r="AB360" s="39"/>
      <c r="AC360" s="39"/>
    </row>
    <row r="361" spans="28:29" ht="17.25" customHeight="1">
      <c r="AB361" s="39"/>
      <c r="AC361" s="39"/>
    </row>
    <row r="362" spans="28:29" ht="17.25" customHeight="1">
      <c r="AB362" s="39"/>
      <c r="AC362" s="39"/>
    </row>
    <row r="363" spans="28:29" ht="17.25" customHeight="1">
      <c r="AB363" s="39"/>
      <c r="AC363" s="39"/>
    </row>
    <row r="364" spans="28:29" ht="17.25" customHeight="1">
      <c r="AB364" s="39"/>
      <c r="AC364" s="39"/>
    </row>
    <row r="365" spans="28:29" ht="17.25" customHeight="1">
      <c r="AB365" s="39"/>
      <c r="AC365" s="39"/>
    </row>
    <row r="366" spans="28:29" ht="17.25" customHeight="1">
      <c r="AB366" s="39"/>
      <c r="AC366" s="39"/>
    </row>
    <row r="367" spans="28:29" ht="17.25" customHeight="1">
      <c r="AB367" s="39"/>
      <c r="AC367" s="39"/>
    </row>
    <row r="368" spans="28:29" ht="17.25" customHeight="1">
      <c r="AB368" s="39"/>
      <c r="AC368" s="39"/>
    </row>
    <row r="369" spans="28:29" ht="17.25" customHeight="1">
      <c r="AB369" s="39"/>
      <c r="AC369" s="39"/>
    </row>
    <row r="370" spans="28:29" ht="17.25" customHeight="1">
      <c r="AB370" s="39"/>
      <c r="AC370" s="39"/>
    </row>
    <row r="371" spans="28:29" ht="17.25" customHeight="1">
      <c r="AB371" s="39"/>
      <c r="AC371" s="39"/>
    </row>
    <row r="372" spans="28:29" ht="17.25" customHeight="1">
      <c r="AB372" s="39"/>
      <c r="AC372" s="39"/>
    </row>
    <row r="373" spans="28:29" ht="17.25" customHeight="1">
      <c r="AB373" s="39"/>
      <c r="AC373" s="39"/>
    </row>
    <row r="374" spans="28:29" ht="17.25" customHeight="1">
      <c r="AB374" s="39"/>
      <c r="AC374" s="39"/>
    </row>
    <row r="375" spans="28:29" ht="17.25" customHeight="1">
      <c r="AB375" s="39"/>
      <c r="AC375" s="39"/>
    </row>
    <row r="376" spans="28:29" ht="17.25" customHeight="1">
      <c r="AB376" s="39"/>
      <c r="AC376" s="39"/>
    </row>
    <row r="377" spans="28:29" ht="17.25" customHeight="1">
      <c r="AB377" s="39"/>
      <c r="AC377" s="39"/>
    </row>
    <row r="378" spans="28:29" ht="17.25" customHeight="1">
      <c r="AB378" s="39"/>
      <c r="AC378" s="39"/>
    </row>
    <row r="379" spans="28:29" ht="17.25" customHeight="1">
      <c r="AB379" s="39"/>
      <c r="AC379" s="39"/>
    </row>
    <row r="380" spans="28:29" ht="17.25" customHeight="1">
      <c r="AB380" s="39"/>
      <c r="AC380" s="39"/>
    </row>
    <row r="381" spans="28:29" ht="17.25" customHeight="1">
      <c r="AB381" s="39"/>
      <c r="AC381" s="39"/>
    </row>
    <row r="382" spans="28:29" ht="17.25" customHeight="1">
      <c r="AB382" s="39"/>
      <c r="AC382" s="39"/>
    </row>
    <row r="383" spans="28:29" ht="17.25" customHeight="1">
      <c r="AB383" s="39"/>
      <c r="AC383" s="39"/>
    </row>
    <row r="384" spans="28:29" ht="17.25" customHeight="1">
      <c r="AB384" s="39"/>
      <c r="AC384" s="39"/>
    </row>
    <row r="385" spans="28:29" ht="17.25" customHeight="1">
      <c r="AB385" s="39"/>
      <c r="AC385" s="39"/>
    </row>
    <row r="386" spans="28:29" ht="17.25" customHeight="1">
      <c r="AB386" s="39"/>
      <c r="AC386" s="39"/>
    </row>
    <row r="387" spans="28:29" ht="17.25" customHeight="1">
      <c r="AB387" s="39"/>
      <c r="AC387" s="39"/>
    </row>
    <row r="388" spans="28:29" ht="17.25" customHeight="1">
      <c r="AB388" s="39"/>
      <c r="AC388" s="39"/>
    </row>
    <row r="389" spans="28:29" ht="17.25" customHeight="1">
      <c r="AB389" s="39"/>
      <c r="AC389" s="39"/>
    </row>
    <row r="390" spans="28:29" ht="17.25" customHeight="1">
      <c r="AB390" s="39"/>
      <c r="AC390" s="39"/>
    </row>
    <row r="391" spans="28:29" ht="17.25" customHeight="1">
      <c r="AB391" s="39"/>
      <c r="AC391" s="39"/>
    </row>
    <row r="392" spans="28:29" ht="17.25" customHeight="1">
      <c r="AB392" s="39"/>
      <c r="AC392" s="39"/>
    </row>
  </sheetData>
  <mergeCells count="69">
    <mergeCell ref="C76:C77"/>
    <mergeCell ref="C88:C89"/>
    <mergeCell ref="C92:C93"/>
    <mergeCell ref="C78:C79"/>
    <mergeCell ref="C82:C83"/>
    <mergeCell ref="C84:C85"/>
    <mergeCell ref="C86:C87"/>
    <mergeCell ref="C90:C91"/>
    <mergeCell ref="C68:C69"/>
    <mergeCell ref="C70:C71"/>
    <mergeCell ref="C74:C75"/>
    <mergeCell ref="C72:C73"/>
    <mergeCell ref="C62:C63"/>
    <mergeCell ref="C56:C57"/>
    <mergeCell ref="C64:C65"/>
    <mergeCell ref="C66:C67"/>
    <mergeCell ref="C50:C51"/>
    <mergeCell ref="C54:C55"/>
    <mergeCell ref="C52:C53"/>
    <mergeCell ref="C60:C61"/>
    <mergeCell ref="S7:T7"/>
    <mergeCell ref="C12:C13"/>
    <mergeCell ref="C26:C27"/>
    <mergeCell ref="C28:C29"/>
    <mergeCell ref="I7:J7"/>
    <mergeCell ref="C8:C9"/>
    <mergeCell ref="C10:C11"/>
    <mergeCell ref="C40:C41"/>
    <mergeCell ref="C42:C43"/>
    <mergeCell ref="B48:B57"/>
    <mergeCell ref="B8:B45"/>
    <mergeCell ref="C30:C31"/>
    <mergeCell ref="C32:C33"/>
    <mergeCell ref="C36:C37"/>
    <mergeCell ref="C38:C39"/>
    <mergeCell ref="C44:C45"/>
    <mergeCell ref="C48:C49"/>
    <mergeCell ref="B74:B79"/>
    <mergeCell ref="X3:Z3"/>
    <mergeCell ref="C20:C21"/>
    <mergeCell ref="C34:C35"/>
    <mergeCell ref="P4:R4"/>
    <mergeCell ref="C14:C15"/>
    <mergeCell ref="C16:C17"/>
    <mergeCell ref="E7:F7"/>
    <mergeCell ref="C24:C25"/>
    <mergeCell ref="X4:X6"/>
    <mergeCell ref="C107:O107"/>
    <mergeCell ref="C102:D102"/>
    <mergeCell ref="C103:D103"/>
    <mergeCell ref="B46:C47"/>
    <mergeCell ref="B58:C59"/>
    <mergeCell ref="B80:C81"/>
    <mergeCell ref="B96:C97"/>
    <mergeCell ref="C94:C95"/>
    <mergeCell ref="B60:B73"/>
    <mergeCell ref="B82:B95"/>
    <mergeCell ref="W3:W6"/>
    <mergeCell ref="S4:T6"/>
    <mergeCell ref="P5:P6"/>
    <mergeCell ref="M5:M6"/>
    <mergeCell ref="S3:V3"/>
    <mergeCell ref="M4:O4"/>
    <mergeCell ref="E3:H3"/>
    <mergeCell ref="I3:L3"/>
    <mergeCell ref="C18:C19"/>
    <mergeCell ref="C22:C23"/>
    <mergeCell ref="I4:J6"/>
    <mergeCell ref="E4:F6"/>
  </mergeCells>
  <printOptions horizontalCentered="1"/>
  <pageMargins left="0.3937007874015748" right="0.3937007874015748" top="0.8267716535433072" bottom="0.8267716535433072" header="0.2362204724409449" footer="0.2362204724409449"/>
  <pageSetup blackAndWhite="1" fitToHeight="10" fitToWidth="2" horizontalDpi="600" verticalDpi="600" orientation="portrait" pageOrder="overThenDown" paperSize="9" scale="71" r:id="rId3"/>
  <rowBreaks count="3" manualBreakCount="3">
    <brk id="47" min="1" max="26" man="1"/>
    <brk id="81" min="1" max="26" man="1"/>
    <brk id="109" max="255" man="1"/>
  </rowBreaks>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A4:L4"/>
  <sheetViews>
    <sheetView view="pageBreakPreview" zoomScaleSheetLayoutView="100" workbookViewId="0" topLeftCell="A16">
      <selection activeCell="K22" sqref="K22"/>
    </sheetView>
  </sheetViews>
  <sheetFormatPr defaultColWidth="9.00390625" defaultRowHeight="13.5"/>
  <sheetData>
    <row r="4" spans="1:12" ht="21">
      <c r="A4" s="481" t="s">
        <v>215</v>
      </c>
      <c r="B4" s="482"/>
      <c r="C4" s="482"/>
      <c r="D4" s="482"/>
      <c r="E4" s="482"/>
      <c r="F4" s="482"/>
      <c r="G4" s="482"/>
      <c r="H4" s="482"/>
      <c r="I4" s="482"/>
      <c r="J4" s="482"/>
      <c r="K4" s="482"/>
      <c r="L4" s="482"/>
    </row>
  </sheetData>
  <mergeCells count="1">
    <mergeCell ref="A4:L4"/>
  </mergeCells>
  <printOptions/>
  <pageMargins left="0.75" right="0.75" top="1" bottom="1"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B1:AC236"/>
  <sheetViews>
    <sheetView view="pageBreakPreview" zoomScale="60" zoomScaleNormal="60" workbookViewId="0" topLeftCell="A7">
      <selection activeCell="N195" sqref="N195"/>
    </sheetView>
  </sheetViews>
  <sheetFormatPr defaultColWidth="10.625" defaultRowHeight="13.5"/>
  <cols>
    <col min="1" max="1" width="10.625" style="7" customWidth="1"/>
    <col min="2" max="2" width="2.00390625" style="7" customWidth="1"/>
    <col min="3" max="3" width="11.625" style="159" customWidth="1"/>
    <col min="4" max="4" width="14.625" style="160" customWidth="1"/>
    <col min="5" max="5" width="9.00390625" style="160" customWidth="1"/>
    <col min="6" max="6" width="11.625" style="160" customWidth="1"/>
    <col min="7" max="7" width="13.125" style="160" customWidth="1"/>
    <col min="8" max="8" width="18.25390625" style="160" bestFit="1" customWidth="1"/>
    <col min="9" max="9" width="13.875" style="160" customWidth="1"/>
    <col min="10" max="10" width="13.25390625" style="160" customWidth="1"/>
    <col min="11" max="12" width="12.625" style="160" customWidth="1"/>
    <col min="13" max="13" width="15.375" style="160" customWidth="1"/>
    <col min="14" max="15" width="11.125" style="160" customWidth="1"/>
    <col min="16" max="16" width="6.50390625" style="160" customWidth="1"/>
    <col min="17" max="18" width="11.125" style="160" customWidth="1"/>
    <col min="19" max="19" width="5.625" style="160" customWidth="1"/>
    <col min="20" max="20" width="6.875" style="160" customWidth="1"/>
    <col min="21" max="21" width="13.125" style="160" customWidth="1"/>
    <col min="22" max="22" width="13.25390625" style="160" customWidth="1"/>
    <col min="23" max="23" width="9.625" style="160" customWidth="1"/>
    <col min="24" max="24" width="8.875" style="160" customWidth="1"/>
    <col min="25" max="25" width="11.625" style="160" customWidth="1"/>
    <col min="26" max="26" width="11.75390625" style="160" customWidth="1"/>
    <col min="27" max="27" width="14.625" style="7" customWidth="1"/>
    <col min="28" max="192" width="10.625" style="7" customWidth="1"/>
    <col min="193" max="16384" width="10.625" style="7" customWidth="1"/>
  </cols>
  <sheetData>
    <row r="1" spans="3:27" ht="32.25" customHeight="1">
      <c r="C1" s="54"/>
      <c r="D1" s="55" t="s">
        <v>246</v>
      </c>
      <c r="E1" s="56"/>
      <c r="F1" s="56"/>
      <c r="G1" s="56"/>
      <c r="H1" s="56"/>
      <c r="I1" s="56"/>
      <c r="J1" s="56"/>
      <c r="K1" s="56"/>
      <c r="L1" s="56"/>
      <c r="M1" s="56"/>
      <c r="N1" s="56"/>
      <c r="O1" s="56"/>
      <c r="P1" s="56"/>
      <c r="Q1" s="56"/>
      <c r="R1" s="56"/>
      <c r="S1" s="56"/>
      <c r="T1" s="56"/>
      <c r="U1" s="56"/>
      <c r="V1" s="56"/>
      <c r="W1" s="56"/>
      <c r="X1" s="56"/>
      <c r="Y1" s="56"/>
      <c r="Z1" s="56"/>
      <c r="AA1" s="8"/>
    </row>
    <row r="2" spans="3:27" ht="17.25" customHeight="1" thickBot="1">
      <c r="C2" s="57"/>
      <c r="D2" s="58"/>
      <c r="E2" s="58"/>
      <c r="F2" s="58"/>
      <c r="G2" s="58"/>
      <c r="H2" s="58"/>
      <c r="I2" s="58"/>
      <c r="J2" s="58"/>
      <c r="K2" s="58"/>
      <c r="L2" s="58"/>
      <c r="M2" s="58"/>
      <c r="N2" s="58"/>
      <c r="O2" s="58"/>
      <c r="P2" s="58"/>
      <c r="Q2" s="58"/>
      <c r="R2" s="58"/>
      <c r="S2" s="58"/>
      <c r="T2" s="58"/>
      <c r="U2" s="58"/>
      <c r="V2" s="58"/>
      <c r="W2" s="58"/>
      <c r="X2" s="58"/>
      <c r="Y2" s="58"/>
      <c r="Z2" s="58"/>
      <c r="AA2" s="12"/>
    </row>
    <row r="3" spans="3:27" ht="21" customHeight="1">
      <c r="C3" s="59"/>
      <c r="D3" s="60"/>
      <c r="E3" s="61" t="s">
        <v>104</v>
      </c>
      <c r="F3" s="62"/>
      <c r="G3" s="63"/>
      <c r="H3" s="63"/>
      <c r="I3" s="64" t="s">
        <v>105</v>
      </c>
      <c r="J3" s="63"/>
      <c r="K3" s="63"/>
      <c r="L3" s="63"/>
      <c r="M3" s="64" t="s">
        <v>106</v>
      </c>
      <c r="N3" s="63"/>
      <c r="O3" s="63"/>
      <c r="P3" s="63"/>
      <c r="Q3" s="63"/>
      <c r="R3" s="63"/>
      <c r="S3" s="65"/>
      <c r="T3" s="63"/>
      <c r="U3" s="66" t="s">
        <v>107</v>
      </c>
      <c r="V3" s="66" t="s">
        <v>108</v>
      </c>
      <c r="W3" s="67"/>
      <c r="X3" s="483" t="s">
        <v>109</v>
      </c>
      <c r="Y3" s="484"/>
      <c r="Z3" s="484"/>
      <c r="AA3" s="68" t="s">
        <v>110</v>
      </c>
    </row>
    <row r="4" spans="3:27" ht="21" customHeight="1">
      <c r="C4" s="69"/>
      <c r="D4" s="70" t="s">
        <v>111</v>
      </c>
      <c r="E4" s="71" t="s">
        <v>112</v>
      </c>
      <c r="F4" s="72"/>
      <c r="G4" s="71" t="s">
        <v>113</v>
      </c>
      <c r="H4" s="71" t="s">
        <v>114</v>
      </c>
      <c r="I4" s="71" t="s">
        <v>112</v>
      </c>
      <c r="J4" s="73"/>
      <c r="K4" s="70" t="s">
        <v>115</v>
      </c>
      <c r="L4" s="70" t="s">
        <v>116</v>
      </c>
      <c r="M4" s="74" t="s">
        <v>117</v>
      </c>
      <c r="N4" s="75"/>
      <c r="O4" s="75"/>
      <c r="P4" s="74" t="s">
        <v>118</v>
      </c>
      <c r="Q4" s="75"/>
      <c r="R4" s="75"/>
      <c r="S4" s="76"/>
      <c r="T4" s="77"/>
      <c r="U4" s="70" t="s">
        <v>115</v>
      </c>
      <c r="V4" s="70" t="s">
        <v>116</v>
      </c>
      <c r="W4" s="78" t="s">
        <v>97</v>
      </c>
      <c r="X4" s="79"/>
      <c r="Y4" s="70" t="s">
        <v>119</v>
      </c>
      <c r="Z4" s="70" t="s">
        <v>120</v>
      </c>
      <c r="AA4" s="80" t="s">
        <v>121</v>
      </c>
    </row>
    <row r="5" spans="3:27" ht="21" customHeight="1">
      <c r="C5" s="81" t="s">
        <v>67</v>
      </c>
      <c r="D5" s="76"/>
      <c r="E5" s="82"/>
      <c r="F5" s="72"/>
      <c r="G5" s="76"/>
      <c r="H5" s="76"/>
      <c r="I5" s="76"/>
      <c r="J5" s="73"/>
      <c r="K5" s="76"/>
      <c r="L5" s="76"/>
      <c r="M5" s="71" t="s">
        <v>112</v>
      </c>
      <c r="N5" s="70" t="s">
        <v>122</v>
      </c>
      <c r="O5" s="70" t="s">
        <v>123</v>
      </c>
      <c r="P5" s="70" t="s">
        <v>112</v>
      </c>
      <c r="Q5" s="70" t="s">
        <v>122</v>
      </c>
      <c r="R5" s="70" t="s">
        <v>120</v>
      </c>
      <c r="S5" s="71" t="s">
        <v>178</v>
      </c>
      <c r="T5" s="83"/>
      <c r="U5" s="84"/>
      <c r="V5" s="84"/>
      <c r="W5" s="85"/>
      <c r="X5" s="86" t="s">
        <v>112</v>
      </c>
      <c r="Y5" s="84"/>
      <c r="Z5" s="84"/>
      <c r="AA5" s="80" t="s">
        <v>97</v>
      </c>
    </row>
    <row r="6" spans="3:27" ht="21" customHeight="1">
      <c r="C6" s="69"/>
      <c r="D6" s="70" t="s">
        <v>124</v>
      </c>
      <c r="E6" s="87"/>
      <c r="F6" s="88"/>
      <c r="G6" s="89" t="s">
        <v>125</v>
      </c>
      <c r="H6" s="89" t="s">
        <v>126</v>
      </c>
      <c r="I6" s="90"/>
      <c r="J6" s="91"/>
      <c r="K6" s="92" t="s">
        <v>127</v>
      </c>
      <c r="L6" s="92" t="s">
        <v>127</v>
      </c>
      <c r="M6" s="90"/>
      <c r="N6" s="92" t="s">
        <v>121</v>
      </c>
      <c r="O6" s="92" t="s">
        <v>128</v>
      </c>
      <c r="P6" s="93"/>
      <c r="Q6" s="92" t="s">
        <v>121</v>
      </c>
      <c r="R6" s="92" t="s">
        <v>129</v>
      </c>
      <c r="S6" s="90"/>
      <c r="T6" s="94"/>
      <c r="U6" s="92" t="s">
        <v>127</v>
      </c>
      <c r="V6" s="92" t="s">
        <v>127</v>
      </c>
      <c r="W6" s="95"/>
      <c r="X6" s="96"/>
      <c r="Y6" s="92" t="s">
        <v>128</v>
      </c>
      <c r="Z6" s="92" t="s">
        <v>129</v>
      </c>
      <c r="AA6" s="97" t="s">
        <v>130</v>
      </c>
    </row>
    <row r="7" spans="3:27" ht="21" customHeight="1" thickBot="1">
      <c r="C7" s="98"/>
      <c r="D7" s="99" t="s">
        <v>131</v>
      </c>
      <c r="E7" s="100" t="s">
        <v>132</v>
      </c>
      <c r="F7" s="101"/>
      <c r="G7" s="100" t="s">
        <v>133</v>
      </c>
      <c r="H7" s="100" t="s">
        <v>134</v>
      </c>
      <c r="I7" s="100" t="s">
        <v>135</v>
      </c>
      <c r="J7" s="101"/>
      <c r="K7" s="102" t="s">
        <v>133</v>
      </c>
      <c r="L7" s="102" t="s">
        <v>133</v>
      </c>
      <c r="M7" s="102" t="s">
        <v>136</v>
      </c>
      <c r="N7" s="102" t="s">
        <v>137</v>
      </c>
      <c r="O7" s="102" t="s">
        <v>138</v>
      </c>
      <c r="P7" s="102" t="s">
        <v>136</v>
      </c>
      <c r="Q7" s="102" t="s">
        <v>137</v>
      </c>
      <c r="R7" s="102" t="s">
        <v>139</v>
      </c>
      <c r="S7" s="100" t="s">
        <v>140</v>
      </c>
      <c r="T7" s="102"/>
      <c r="U7" s="102" t="s">
        <v>133</v>
      </c>
      <c r="V7" s="102" t="s">
        <v>133</v>
      </c>
      <c r="W7" s="103" t="s">
        <v>141</v>
      </c>
      <c r="X7" s="104" t="s">
        <v>136</v>
      </c>
      <c r="Y7" s="102" t="s">
        <v>142</v>
      </c>
      <c r="Z7" s="102" t="s">
        <v>143</v>
      </c>
      <c r="AA7" s="105" t="s">
        <v>144</v>
      </c>
    </row>
    <row r="8" spans="3:27" ht="21" customHeight="1" hidden="1">
      <c r="C8" s="106" t="s">
        <v>23</v>
      </c>
      <c r="D8" s="107">
        <v>27339</v>
      </c>
      <c r="E8" s="108">
        <v>1</v>
      </c>
      <c r="F8" s="109" t="e">
        <v>#REF!</v>
      </c>
      <c r="G8" s="108">
        <v>29400</v>
      </c>
      <c r="H8" s="108">
        <v>26586</v>
      </c>
      <c r="I8" s="108" t="e">
        <v>#REF!</v>
      </c>
      <c r="J8" s="110" t="e">
        <v>#REF!</v>
      </c>
      <c r="K8" s="108" t="e">
        <v>#REF!</v>
      </c>
      <c r="L8" s="108" t="e">
        <v>#REF!</v>
      </c>
      <c r="M8" s="107" t="e">
        <v>#REF!</v>
      </c>
      <c r="N8" s="107" t="e">
        <v>#REF!</v>
      </c>
      <c r="O8" s="107" t="e">
        <v>#REF!</v>
      </c>
      <c r="P8" s="107" t="e">
        <v>#REF!</v>
      </c>
      <c r="Q8" s="107" t="e">
        <v>#REF!</v>
      </c>
      <c r="R8" s="107" t="e">
        <v>#REF!</v>
      </c>
      <c r="S8" s="107">
        <v>1</v>
      </c>
      <c r="T8" s="111" t="e">
        <v>#REF!</v>
      </c>
      <c r="U8" s="107">
        <v>29400</v>
      </c>
      <c r="V8" s="107">
        <v>26586</v>
      </c>
      <c r="W8" s="112">
        <v>97.2456929660924</v>
      </c>
      <c r="X8" s="113" t="e">
        <v>#REF!</v>
      </c>
      <c r="Y8" s="108" t="e">
        <v>#REF!</v>
      </c>
      <c r="Z8" s="114" t="e">
        <v>#REF!</v>
      </c>
      <c r="AA8" s="115" t="e">
        <f>SUM(V8,Z8:Z9)</f>
        <v>#REF!</v>
      </c>
    </row>
    <row r="9" spans="3:27" ht="21" customHeight="1" hidden="1">
      <c r="C9" s="116"/>
      <c r="D9" s="117"/>
      <c r="E9" s="118" t="e">
        <v>#REF!</v>
      </c>
      <c r="F9" s="119" t="e">
        <v>#REF!</v>
      </c>
      <c r="G9" s="118" t="e">
        <v>#REF!</v>
      </c>
      <c r="H9" s="118" t="e">
        <v>#REF!</v>
      </c>
      <c r="I9" s="118" t="e">
        <v>#REF!</v>
      </c>
      <c r="J9" s="119" t="e">
        <v>#REF!</v>
      </c>
      <c r="K9" s="118" t="e">
        <v>#REF!</v>
      </c>
      <c r="L9" s="118" t="e">
        <v>#REF!</v>
      </c>
      <c r="M9" s="117"/>
      <c r="N9" s="117"/>
      <c r="O9" s="117"/>
      <c r="P9" s="117"/>
      <c r="Q9" s="117"/>
      <c r="R9" s="117"/>
      <c r="S9" s="117"/>
      <c r="T9" s="120"/>
      <c r="U9" s="117"/>
      <c r="V9" s="117"/>
      <c r="W9" s="121"/>
      <c r="X9" s="122">
        <v>16</v>
      </c>
      <c r="Y9" s="118">
        <v>826</v>
      </c>
      <c r="Z9" s="118">
        <v>509</v>
      </c>
      <c r="AA9" s="123" t="e">
        <f>ROUND(AA8/D8*100,2)</f>
        <v>#REF!</v>
      </c>
    </row>
    <row r="10" spans="3:27" ht="21" customHeight="1" hidden="1">
      <c r="C10" s="106" t="s">
        <v>26</v>
      </c>
      <c r="D10" s="107">
        <v>15602</v>
      </c>
      <c r="E10" s="108">
        <v>1</v>
      </c>
      <c r="F10" s="109" t="e">
        <v>#REF!</v>
      </c>
      <c r="G10" s="108">
        <v>18000</v>
      </c>
      <c r="H10" s="108">
        <v>14332</v>
      </c>
      <c r="I10" s="108">
        <v>1</v>
      </c>
      <c r="J10" s="110" t="e">
        <v>#REF!</v>
      </c>
      <c r="K10" s="108">
        <v>1500</v>
      </c>
      <c r="L10" s="108">
        <v>876</v>
      </c>
      <c r="M10" s="107" t="e">
        <v>#REF!</v>
      </c>
      <c r="N10" s="107" t="e">
        <v>#REF!</v>
      </c>
      <c r="O10" s="107" t="e">
        <v>#REF!</v>
      </c>
      <c r="P10" s="107" t="e">
        <v>#REF!</v>
      </c>
      <c r="Q10" s="107" t="e">
        <v>#REF!</v>
      </c>
      <c r="R10" s="107" t="e">
        <v>#REF!</v>
      </c>
      <c r="S10" s="107">
        <v>10</v>
      </c>
      <c r="T10" s="111" t="e">
        <v>#REF!</v>
      </c>
      <c r="U10" s="107">
        <v>25633</v>
      </c>
      <c r="V10" s="107">
        <v>15525</v>
      </c>
      <c r="W10" s="112">
        <v>99.50647352903475</v>
      </c>
      <c r="X10" s="124" t="e">
        <v>#REF!</v>
      </c>
      <c r="Y10" s="108" t="e">
        <v>#REF!</v>
      </c>
      <c r="Z10" s="108" t="e">
        <v>#REF!</v>
      </c>
      <c r="AA10" s="115" t="e">
        <f>SUM(V10,Z10:Z11)</f>
        <v>#REF!</v>
      </c>
    </row>
    <row r="11" spans="3:27" ht="21" customHeight="1" hidden="1">
      <c r="C11" s="116"/>
      <c r="D11" s="117"/>
      <c r="E11" s="118" t="e">
        <v>#REF!</v>
      </c>
      <c r="F11" s="119" t="e">
        <v>#REF!</v>
      </c>
      <c r="G11" s="118" t="e">
        <v>#REF!</v>
      </c>
      <c r="H11" s="118" t="e">
        <v>#REF!</v>
      </c>
      <c r="I11" s="118">
        <v>8</v>
      </c>
      <c r="J11" s="119" t="e">
        <v>#REF!</v>
      </c>
      <c r="K11" s="118">
        <v>6133</v>
      </c>
      <c r="L11" s="118">
        <v>317</v>
      </c>
      <c r="M11" s="117"/>
      <c r="N11" s="117"/>
      <c r="O11" s="117"/>
      <c r="P11" s="117"/>
      <c r="Q11" s="117"/>
      <c r="R11" s="117"/>
      <c r="S11" s="117"/>
      <c r="T11" s="120"/>
      <c r="U11" s="117"/>
      <c r="V11" s="117"/>
      <c r="W11" s="121"/>
      <c r="X11" s="122" t="e">
        <v>#REF!</v>
      </c>
      <c r="Y11" s="118" t="e">
        <v>#REF!</v>
      </c>
      <c r="Z11" s="118" t="e">
        <v>#REF!</v>
      </c>
      <c r="AA11" s="123" t="e">
        <f>ROUND(AA10/D10*100,2)</f>
        <v>#REF!</v>
      </c>
    </row>
    <row r="12" spans="3:27" ht="21" customHeight="1" hidden="1">
      <c r="C12" s="106" t="s">
        <v>27</v>
      </c>
      <c r="D12" s="107">
        <v>8565</v>
      </c>
      <c r="E12" s="108">
        <v>1</v>
      </c>
      <c r="F12" s="109" t="e">
        <v>#REF!</v>
      </c>
      <c r="G12" s="108">
        <v>6650</v>
      </c>
      <c r="H12" s="108">
        <v>6428</v>
      </c>
      <c r="I12" s="108">
        <v>1</v>
      </c>
      <c r="J12" s="110" t="e">
        <v>#REF!</v>
      </c>
      <c r="K12" s="108">
        <v>1550</v>
      </c>
      <c r="L12" s="108">
        <v>1416</v>
      </c>
      <c r="M12" s="107">
        <v>1</v>
      </c>
      <c r="N12" s="107">
        <v>260</v>
      </c>
      <c r="O12" s="107">
        <v>30</v>
      </c>
      <c r="P12" s="107" t="e">
        <v>#REF!</v>
      </c>
      <c r="Q12" s="107" t="e">
        <v>#REF!</v>
      </c>
      <c r="R12" s="107" t="e">
        <v>#REF!</v>
      </c>
      <c r="S12" s="107">
        <v>7</v>
      </c>
      <c r="T12" s="111" t="e">
        <v>#REF!</v>
      </c>
      <c r="U12" s="107">
        <v>10113</v>
      </c>
      <c r="V12" s="107">
        <v>8520</v>
      </c>
      <c r="W12" s="112">
        <v>99.47460595446584</v>
      </c>
      <c r="X12" s="124" t="e">
        <v>#REF!</v>
      </c>
      <c r="Y12" s="108" t="e">
        <v>#REF!</v>
      </c>
      <c r="Z12" s="108" t="e">
        <v>#REF!</v>
      </c>
      <c r="AA12" s="115" t="e">
        <f>SUM(V12,Z12:Z13)</f>
        <v>#REF!</v>
      </c>
    </row>
    <row r="13" spans="3:27" ht="21" customHeight="1" hidden="1">
      <c r="C13" s="116"/>
      <c r="D13" s="117"/>
      <c r="E13" s="118" t="e">
        <v>#REF!</v>
      </c>
      <c r="F13" s="119" t="e">
        <v>#REF!</v>
      </c>
      <c r="G13" s="118" t="e">
        <v>#REF!</v>
      </c>
      <c r="H13" s="118" t="e">
        <v>#REF!</v>
      </c>
      <c r="I13" s="118">
        <v>4</v>
      </c>
      <c r="J13" s="119" t="e">
        <v>#REF!</v>
      </c>
      <c r="K13" s="118">
        <v>1653</v>
      </c>
      <c r="L13" s="118">
        <v>646</v>
      </c>
      <c r="M13" s="117"/>
      <c r="N13" s="117"/>
      <c r="O13" s="117"/>
      <c r="P13" s="117"/>
      <c r="Q13" s="117"/>
      <c r="R13" s="117"/>
      <c r="S13" s="117"/>
      <c r="T13" s="120"/>
      <c r="U13" s="117"/>
      <c r="V13" s="117"/>
      <c r="W13" s="121"/>
      <c r="X13" s="122" t="e">
        <v>#REF!</v>
      </c>
      <c r="Y13" s="118" t="e">
        <v>#REF!</v>
      </c>
      <c r="Z13" s="118" t="e">
        <v>#REF!</v>
      </c>
      <c r="AA13" s="123" t="e">
        <f>ROUND(AA12/D12*100,2)</f>
        <v>#REF!</v>
      </c>
    </row>
    <row r="14" spans="3:27" ht="21" customHeight="1" hidden="1">
      <c r="C14" s="106" t="s">
        <v>28</v>
      </c>
      <c r="D14" s="107">
        <v>10227</v>
      </c>
      <c r="E14" s="108">
        <v>1</v>
      </c>
      <c r="F14" s="109" t="e">
        <v>#REF!</v>
      </c>
      <c r="G14" s="108">
        <v>6000</v>
      </c>
      <c r="H14" s="108">
        <v>5052</v>
      </c>
      <c r="I14" s="108">
        <v>16</v>
      </c>
      <c r="J14" s="110" t="e">
        <v>#REF!</v>
      </c>
      <c r="K14" s="108">
        <v>8260</v>
      </c>
      <c r="L14" s="108">
        <v>5005</v>
      </c>
      <c r="M14" s="107">
        <v>1</v>
      </c>
      <c r="N14" s="107">
        <v>200</v>
      </c>
      <c r="O14" s="107">
        <v>31</v>
      </c>
      <c r="P14" s="107" t="e">
        <v>#REF!</v>
      </c>
      <c r="Q14" s="107" t="e">
        <v>#REF!</v>
      </c>
      <c r="R14" s="107" t="e">
        <v>#REF!</v>
      </c>
      <c r="S14" s="107">
        <v>19</v>
      </c>
      <c r="T14" s="111" t="e">
        <v>#REF!</v>
      </c>
      <c r="U14" s="107">
        <v>14460</v>
      </c>
      <c r="V14" s="107">
        <v>10088</v>
      </c>
      <c r="W14" s="112">
        <v>98.64085264495942</v>
      </c>
      <c r="X14" s="124">
        <v>2</v>
      </c>
      <c r="Y14" s="108">
        <v>175</v>
      </c>
      <c r="Z14" s="108">
        <v>92</v>
      </c>
      <c r="AA14" s="115">
        <f>SUM(V14,Z14:Z15)</f>
        <v>10200</v>
      </c>
    </row>
    <row r="15" spans="3:27" ht="21" customHeight="1" hidden="1">
      <c r="C15" s="116"/>
      <c r="D15" s="117"/>
      <c r="E15" s="118" t="e">
        <v>#REF!</v>
      </c>
      <c r="F15" s="119" t="e">
        <v>#REF!</v>
      </c>
      <c r="G15" s="118" t="e">
        <v>#REF!</v>
      </c>
      <c r="H15" s="118" t="e">
        <v>#REF!</v>
      </c>
      <c r="I15" s="118" t="e">
        <v>#REF!</v>
      </c>
      <c r="J15" s="119" t="e">
        <v>#REF!</v>
      </c>
      <c r="K15" s="118" t="e">
        <v>#REF!</v>
      </c>
      <c r="L15" s="118" t="e">
        <v>#REF!</v>
      </c>
      <c r="M15" s="117"/>
      <c r="N15" s="117"/>
      <c r="O15" s="117"/>
      <c r="P15" s="117"/>
      <c r="Q15" s="117"/>
      <c r="R15" s="117"/>
      <c r="S15" s="117"/>
      <c r="T15" s="120"/>
      <c r="U15" s="117"/>
      <c r="V15" s="117"/>
      <c r="W15" s="121"/>
      <c r="X15" s="122">
        <v>1</v>
      </c>
      <c r="Y15" s="118">
        <v>564</v>
      </c>
      <c r="Z15" s="118">
        <v>20</v>
      </c>
      <c r="AA15" s="123">
        <f>ROUND(AA14/D14*100,2)</f>
        <v>99.74</v>
      </c>
    </row>
    <row r="16" spans="3:27" ht="21" customHeight="1" hidden="1">
      <c r="C16" s="125" t="s">
        <v>29</v>
      </c>
      <c r="D16" s="107">
        <v>8459</v>
      </c>
      <c r="E16" s="108">
        <v>1</v>
      </c>
      <c r="F16" s="109" t="e">
        <v>#REF!</v>
      </c>
      <c r="G16" s="108">
        <v>10500</v>
      </c>
      <c r="H16" s="108">
        <v>7533</v>
      </c>
      <c r="I16" s="108">
        <v>3</v>
      </c>
      <c r="J16" s="110" t="e">
        <v>#REF!</v>
      </c>
      <c r="K16" s="108">
        <v>990</v>
      </c>
      <c r="L16" s="108">
        <v>868</v>
      </c>
      <c r="M16" s="107" t="e">
        <v>#REF!</v>
      </c>
      <c r="N16" s="107" t="e">
        <v>#REF!</v>
      </c>
      <c r="O16" s="107" t="e">
        <v>#REF!</v>
      </c>
      <c r="P16" s="107" t="e">
        <v>#REF!</v>
      </c>
      <c r="Q16" s="107" t="e">
        <v>#REF!</v>
      </c>
      <c r="R16" s="107" t="e">
        <v>#REF!</v>
      </c>
      <c r="S16" s="107">
        <v>4</v>
      </c>
      <c r="T16" s="111" t="e">
        <v>#REF!</v>
      </c>
      <c r="U16" s="107">
        <v>11490</v>
      </c>
      <c r="V16" s="107">
        <v>8401</v>
      </c>
      <c r="W16" s="112">
        <v>99.31433975647239</v>
      </c>
      <c r="X16" s="124">
        <v>1</v>
      </c>
      <c r="Y16" s="108">
        <v>98</v>
      </c>
      <c r="Z16" s="108">
        <v>54</v>
      </c>
      <c r="AA16" s="115" t="e">
        <f>SUM(V16,Z16:Z17)</f>
        <v>#REF!</v>
      </c>
    </row>
    <row r="17" spans="3:27" ht="21" customHeight="1" hidden="1">
      <c r="C17" s="116"/>
      <c r="D17" s="117"/>
      <c r="E17" s="118" t="e">
        <v>#REF!</v>
      </c>
      <c r="F17" s="119" t="e">
        <v>#REF!</v>
      </c>
      <c r="G17" s="118" t="e">
        <v>#REF!</v>
      </c>
      <c r="H17" s="118" t="e">
        <v>#REF!</v>
      </c>
      <c r="I17" s="118" t="e">
        <v>#REF!</v>
      </c>
      <c r="J17" s="119" t="e">
        <v>#REF!</v>
      </c>
      <c r="K17" s="118" t="e">
        <v>#REF!</v>
      </c>
      <c r="L17" s="118" t="e">
        <v>#REF!</v>
      </c>
      <c r="M17" s="117"/>
      <c r="N17" s="117"/>
      <c r="O17" s="117"/>
      <c r="P17" s="117"/>
      <c r="Q17" s="117"/>
      <c r="R17" s="117"/>
      <c r="S17" s="117"/>
      <c r="T17" s="120"/>
      <c r="U17" s="117"/>
      <c r="V17" s="117"/>
      <c r="W17" s="121"/>
      <c r="X17" s="122" t="e">
        <v>#REF!</v>
      </c>
      <c r="Y17" s="118" t="e">
        <v>#REF!</v>
      </c>
      <c r="Z17" s="118" t="e">
        <v>#REF!</v>
      </c>
      <c r="AA17" s="123" t="e">
        <f>ROUND(AA16/D16*100,2)</f>
        <v>#REF!</v>
      </c>
    </row>
    <row r="18" spans="3:27" ht="21" customHeight="1" hidden="1">
      <c r="C18" s="106" t="s">
        <v>30</v>
      </c>
      <c r="D18" s="107">
        <v>7582</v>
      </c>
      <c r="E18" s="108">
        <v>1</v>
      </c>
      <c r="F18" s="109" t="e">
        <v>#REF!</v>
      </c>
      <c r="G18" s="108">
        <v>11000</v>
      </c>
      <c r="H18" s="108">
        <v>7264</v>
      </c>
      <c r="I18" s="108">
        <v>3</v>
      </c>
      <c r="J18" s="110" t="e">
        <v>#REF!</v>
      </c>
      <c r="K18" s="108">
        <v>1010</v>
      </c>
      <c r="L18" s="108">
        <v>277</v>
      </c>
      <c r="M18" s="107" t="e">
        <v>#REF!</v>
      </c>
      <c r="N18" s="107" t="e">
        <v>#REF!</v>
      </c>
      <c r="O18" s="107" t="e">
        <v>#REF!</v>
      </c>
      <c r="P18" s="107" t="e">
        <v>#REF!</v>
      </c>
      <c r="Q18" s="107" t="e">
        <v>#REF!</v>
      </c>
      <c r="R18" s="107" t="e">
        <v>#REF!</v>
      </c>
      <c r="S18" s="107">
        <v>4</v>
      </c>
      <c r="T18" s="111" t="e">
        <v>#REF!</v>
      </c>
      <c r="U18" s="107">
        <v>12010</v>
      </c>
      <c r="V18" s="107">
        <v>7541</v>
      </c>
      <c r="W18" s="112">
        <v>99.45924558164073</v>
      </c>
      <c r="X18" s="124">
        <v>1</v>
      </c>
      <c r="Y18" s="108">
        <v>37</v>
      </c>
      <c r="Z18" s="108">
        <v>38</v>
      </c>
      <c r="AA18" s="115" t="e">
        <f>SUM(V18,Z18:Z19)</f>
        <v>#REF!</v>
      </c>
    </row>
    <row r="19" spans="3:27" ht="21" customHeight="1" hidden="1">
      <c r="C19" s="116"/>
      <c r="D19" s="117"/>
      <c r="E19" s="118" t="e">
        <v>#REF!</v>
      </c>
      <c r="F19" s="119" t="e">
        <v>#REF!</v>
      </c>
      <c r="G19" s="118" t="e">
        <v>#REF!</v>
      </c>
      <c r="H19" s="118" t="e">
        <v>#REF!</v>
      </c>
      <c r="I19" s="118" t="e">
        <v>#REF!</v>
      </c>
      <c r="J19" s="119" t="e">
        <v>#REF!</v>
      </c>
      <c r="K19" s="118" t="e">
        <v>#REF!</v>
      </c>
      <c r="L19" s="118" t="e">
        <v>#REF!</v>
      </c>
      <c r="M19" s="117"/>
      <c r="N19" s="117"/>
      <c r="O19" s="117"/>
      <c r="P19" s="117"/>
      <c r="Q19" s="117"/>
      <c r="R19" s="117"/>
      <c r="S19" s="117"/>
      <c r="T19" s="120"/>
      <c r="U19" s="117"/>
      <c r="V19" s="117"/>
      <c r="W19" s="121"/>
      <c r="X19" s="122" t="e">
        <v>#REF!</v>
      </c>
      <c r="Y19" s="118" t="e">
        <v>#REF!</v>
      </c>
      <c r="Z19" s="118" t="e">
        <v>#REF!</v>
      </c>
      <c r="AA19" s="123" t="e">
        <f>ROUND(AA18/D18*100,2)</f>
        <v>#REF!</v>
      </c>
    </row>
    <row r="20" spans="3:27" ht="18.75" customHeight="1" hidden="1">
      <c r="C20" s="106" t="s">
        <v>179</v>
      </c>
      <c r="D20" s="107">
        <v>3418</v>
      </c>
      <c r="E20" s="108" t="e">
        <v>#REF!</v>
      </c>
      <c r="F20" s="109" t="e">
        <v>#REF!</v>
      </c>
      <c r="G20" s="108" t="e">
        <v>#REF!</v>
      </c>
      <c r="H20" s="108" t="e">
        <v>#REF!</v>
      </c>
      <c r="I20" s="108">
        <v>2</v>
      </c>
      <c r="J20" s="110" t="e">
        <v>#REF!</v>
      </c>
      <c r="K20" s="108">
        <v>5000</v>
      </c>
      <c r="L20" s="108">
        <v>3418</v>
      </c>
      <c r="M20" s="107" t="e">
        <v>#REF!</v>
      </c>
      <c r="N20" s="107" t="e">
        <v>#REF!</v>
      </c>
      <c r="O20" s="107" t="e">
        <v>#REF!</v>
      </c>
      <c r="P20" s="107" t="e">
        <v>#REF!</v>
      </c>
      <c r="Q20" s="107" t="e">
        <v>#REF!</v>
      </c>
      <c r="R20" s="107" t="e">
        <v>#REF!</v>
      </c>
      <c r="S20" s="107">
        <v>2</v>
      </c>
      <c r="T20" s="111" t="e">
        <v>#REF!</v>
      </c>
      <c r="U20" s="107">
        <v>5000</v>
      </c>
      <c r="V20" s="107">
        <v>3418</v>
      </c>
      <c r="W20" s="112">
        <v>100</v>
      </c>
      <c r="X20" s="124" t="e">
        <v>#REF!</v>
      </c>
      <c r="Y20" s="108" t="e">
        <v>#REF!</v>
      </c>
      <c r="Z20" s="108" t="e">
        <v>#REF!</v>
      </c>
      <c r="AA20" s="115" t="e">
        <f>SUM(V20,Z20:Z21)</f>
        <v>#REF!</v>
      </c>
    </row>
    <row r="21" spans="3:27" ht="21" customHeight="1" hidden="1" thickBot="1">
      <c r="C21" s="69"/>
      <c r="D21" s="82"/>
      <c r="E21" s="107" t="e">
        <v>#REF!</v>
      </c>
      <c r="F21" s="126" t="e">
        <v>#REF!</v>
      </c>
      <c r="G21" s="107" t="e">
        <v>#REF!</v>
      </c>
      <c r="H21" s="107" t="e">
        <v>#REF!</v>
      </c>
      <c r="I21" s="107" t="e">
        <v>#REF!</v>
      </c>
      <c r="J21" s="126" t="e">
        <v>#REF!</v>
      </c>
      <c r="K21" s="107" t="e">
        <v>#REF!</v>
      </c>
      <c r="L21" s="107" t="e">
        <v>#REF!</v>
      </c>
      <c r="M21" s="82"/>
      <c r="N21" s="82"/>
      <c r="O21" s="82"/>
      <c r="P21" s="82"/>
      <c r="Q21" s="82"/>
      <c r="R21" s="82"/>
      <c r="S21" s="82"/>
      <c r="T21" s="111"/>
      <c r="U21" s="82"/>
      <c r="V21" s="82"/>
      <c r="W21" s="112"/>
      <c r="X21" s="127" t="e">
        <v>#REF!</v>
      </c>
      <c r="Y21" s="107" t="e">
        <v>#REF!</v>
      </c>
      <c r="Z21" s="107" t="e">
        <v>#REF!</v>
      </c>
      <c r="AA21" s="128" t="e">
        <f>ROUND(AA20/D20*100,2)</f>
        <v>#REF!</v>
      </c>
    </row>
    <row r="22" spans="3:27" ht="21" customHeight="1" hidden="1">
      <c r="C22" s="485" t="s">
        <v>180</v>
      </c>
      <c r="D22" s="60">
        <f aca="true" t="shared" si="0" ref="D22:V23">SUM(D8,D10,D12,D14,D16,D18,D20)</f>
        <v>81192</v>
      </c>
      <c r="E22" s="60" t="e">
        <f t="shared" si="0"/>
        <v>#REF!</v>
      </c>
      <c r="F22" s="129" t="e">
        <f t="shared" si="0"/>
        <v>#REF!</v>
      </c>
      <c r="G22" s="60" t="e">
        <f t="shared" si="0"/>
        <v>#REF!</v>
      </c>
      <c r="H22" s="60" t="e">
        <f t="shared" si="0"/>
        <v>#REF!</v>
      </c>
      <c r="I22" s="60" t="e">
        <f t="shared" si="0"/>
        <v>#REF!</v>
      </c>
      <c r="J22" s="130" t="e">
        <f t="shared" si="0"/>
        <v>#REF!</v>
      </c>
      <c r="K22" s="60" t="e">
        <f t="shared" si="0"/>
        <v>#REF!</v>
      </c>
      <c r="L22" s="60" t="e">
        <f t="shared" si="0"/>
        <v>#REF!</v>
      </c>
      <c r="M22" s="60" t="e">
        <f t="shared" si="0"/>
        <v>#REF!</v>
      </c>
      <c r="N22" s="60" t="e">
        <f t="shared" si="0"/>
        <v>#REF!</v>
      </c>
      <c r="O22" s="60" t="e">
        <f t="shared" si="0"/>
        <v>#REF!</v>
      </c>
      <c r="P22" s="60" t="e">
        <f t="shared" si="0"/>
        <v>#REF!</v>
      </c>
      <c r="Q22" s="60" t="e">
        <f t="shared" si="0"/>
        <v>#REF!</v>
      </c>
      <c r="R22" s="60" t="e">
        <f t="shared" si="0"/>
        <v>#REF!</v>
      </c>
      <c r="S22" s="60">
        <f t="shared" si="0"/>
        <v>47</v>
      </c>
      <c r="T22" s="129" t="e">
        <f t="shared" si="0"/>
        <v>#REF!</v>
      </c>
      <c r="U22" s="60">
        <f t="shared" si="0"/>
        <v>108106</v>
      </c>
      <c r="V22" s="60">
        <f t="shared" si="0"/>
        <v>80079</v>
      </c>
      <c r="W22" s="131">
        <f>V22/D22*100</f>
        <v>98.62917528820574</v>
      </c>
      <c r="X22" s="132" t="e">
        <f>SUM(X8,X10,X12,X14,X16,X18,X20)</f>
        <v>#REF!</v>
      </c>
      <c r="Y22" s="60" t="e">
        <f>SUM(Y8,Y10,Y12,Y14,Y16,Y18,Y20)</f>
        <v>#REF!</v>
      </c>
      <c r="Z22" s="60" t="e">
        <f>SUM(Z8,Z10,Z12,Z14,Z16,Z18,Z20)</f>
        <v>#REF!</v>
      </c>
      <c r="AA22" s="133" t="e">
        <f>SUM(AA8,AA10,AA12,AA14,AA16,AA18,AA20)</f>
        <v>#REF!</v>
      </c>
    </row>
    <row r="23" spans="3:27" ht="21" customHeight="1" hidden="1" thickBot="1">
      <c r="C23" s="486"/>
      <c r="D23" s="134">
        <f t="shared" si="0"/>
        <v>0</v>
      </c>
      <c r="E23" s="134" t="e">
        <f t="shared" si="0"/>
        <v>#REF!</v>
      </c>
      <c r="F23" s="135" t="e">
        <f t="shared" si="0"/>
        <v>#REF!</v>
      </c>
      <c r="G23" s="134" t="e">
        <f t="shared" si="0"/>
        <v>#REF!</v>
      </c>
      <c r="H23" s="134" t="e">
        <f t="shared" si="0"/>
        <v>#REF!</v>
      </c>
      <c r="I23" s="134" t="e">
        <f t="shared" si="0"/>
        <v>#REF!</v>
      </c>
      <c r="J23" s="58" t="e">
        <f t="shared" si="0"/>
        <v>#REF!</v>
      </c>
      <c r="K23" s="134" t="e">
        <f t="shared" si="0"/>
        <v>#REF!</v>
      </c>
      <c r="L23" s="134" t="e">
        <f t="shared" si="0"/>
        <v>#REF!</v>
      </c>
      <c r="M23" s="134">
        <f t="shared" si="0"/>
        <v>0</v>
      </c>
      <c r="N23" s="134">
        <f t="shared" si="0"/>
        <v>0</v>
      </c>
      <c r="O23" s="134">
        <f t="shared" si="0"/>
        <v>0</v>
      </c>
      <c r="P23" s="134">
        <f t="shared" si="0"/>
        <v>0</v>
      </c>
      <c r="Q23" s="134">
        <f t="shared" si="0"/>
        <v>0</v>
      </c>
      <c r="R23" s="134">
        <f t="shared" si="0"/>
        <v>0</v>
      </c>
      <c r="S23" s="134">
        <f t="shared" si="0"/>
        <v>0</v>
      </c>
      <c r="T23" s="135">
        <f t="shared" si="0"/>
        <v>0</v>
      </c>
      <c r="U23" s="134">
        <f t="shared" si="0"/>
        <v>0</v>
      </c>
      <c r="V23" s="134">
        <f t="shared" si="0"/>
        <v>0</v>
      </c>
      <c r="W23" s="134">
        <f>SUM(W9,W11,W13,W15,W17,W19,W21)</f>
        <v>0</v>
      </c>
      <c r="X23" s="136" t="e">
        <f>SUM(X9,X11,X13,X15,X17,X19,X21)</f>
        <v>#REF!</v>
      </c>
      <c r="Y23" s="134" t="e">
        <f>SUM(Y9,Y11,Y13,Y15,Y17,Y19,Y21)</f>
        <v>#REF!</v>
      </c>
      <c r="Z23" s="134" t="e">
        <f>SUM(Z9,Z11,Z13,Z15,Z17,Z19,Z21)</f>
        <v>#REF!</v>
      </c>
      <c r="AA23" s="137" t="e">
        <f>AA22/D22*100</f>
        <v>#REF!</v>
      </c>
    </row>
    <row r="24" spans="3:27" ht="18.75" customHeight="1" hidden="1">
      <c r="C24" s="106" t="s">
        <v>9</v>
      </c>
      <c r="D24" s="107">
        <v>42221</v>
      </c>
      <c r="E24" s="108">
        <v>1</v>
      </c>
      <c r="F24" s="109" t="e">
        <v>#REF!</v>
      </c>
      <c r="G24" s="108">
        <v>60600</v>
      </c>
      <c r="H24" s="108">
        <v>41114</v>
      </c>
      <c r="I24" s="108">
        <v>1</v>
      </c>
      <c r="J24" s="110" t="e">
        <v>#REF!</v>
      </c>
      <c r="K24" s="108">
        <v>1200</v>
      </c>
      <c r="L24" s="108">
        <v>221</v>
      </c>
      <c r="M24" s="107" t="e">
        <v>#REF!</v>
      </c>
      <c r="N24" s="107" t="e">
        <v>#REF!</v>
      </c>
      <c r="O24" s="107" t="e">
        <v>#REF!</v>
      </c>
      <c r="P24" s="107" t="e">
        <v>#REF!</v>
      </c>
      <c r="Q24" s="107" t="e">
        <v>#REF!</v>
      </c>
      <c r="R24" s="107" t="e">
        <v>#REF!</v>
      </c>
      <c r="S24" s="107">
        <v>5</v>
      </c>
      <c r="T24" s="111" t="e">
        <v>#REF!</v>
      </c>
      <c r="U24" s="107">
        <v>62558</v>
      </c>
      <c r="V24" s="107">
        <v>41592</v>
      </c>
      <c r="W24" s="112">
        <v>98.51022003268515</v>
      </c>
      <c r="X24" s="124" t="e">
        <v>#REF!</v>
      </c>
      <c r="Y24" s="108" t="e">
        <v>#REF!</v>
      </c>
      <c r="Z24" s="108" t="e">
        <v>#REF!</v>
      </c>
      <c r="AA24" s="115" t="e">
        <f>SUM(V24,Z24:Z25)</f>
        <v>#REF!</v>
      </c>
    </row>
    <row r="25" spans="3:27" ht="21" customHeight="1" hidden="1">
      <c r="C25" s="116"/>
      <c r="D25" s="117"/>
      <c r="E25" s="118" t="e">
        <v>#REF!</v>
      </c>
      <c r="F25" s="119" t="e">
        <v>#REF!</v>
      </c>
      <c r="G25" s="118" t="e">
        <v>#REF!</v>
      </c>
      <c r="H25" s="118" t="e">
        <v>#REF!</v>
      </c>
      <c r="I25" s="118">
        <v>2</v>
      </c>
      <c r="J25" s="119" t="e">
        <v>#REF!</v>
      </c>
      <c r="K25" s="118">
        <v>758</v>
      </c>
      <c r="L25" s="118">
        <v>257</v>
      </c>
      <c r="M25" s="117"/>
      <c r="N25" s="117"/>
      <c r="O25" s="117"/>
      <c r="P25" s="117"/>
      <c r="Q25" s="117"/>
      <c r="R25" s="117"/>
      <c r="S25" s="117"/>
      <c r="T25" s="120"/>
      <c r="U25" s="117"/>
      <c r="V25" s="117"/>
      <c r="W25" s="121"/>
      <c r="X25" s="122" t="e">
        <v>#REF!</v>
      </c>
      <c r="Y25" s="118" t="e">
        <v>#REF!</v>
      </c>
      <c r="Z25" s="118" t="e">
        <v>#REF!</v>
      </c>
      <c r="AA25" s="123" t="e">
        <f>ROUND(AA24/D24*100,2)</f>
        <v>#REF!</v>
      </c>
    </row>
    <row r="26" spans="3:27" ht="21" customHeight="1" hidden="1">
      <c r="C26" s="106" t="s">
        <v>12</v>
      </c>
      <c r="D26" s="107">
        <v>71266</v>
      </c>
      <c r="E26" s="108">
        <v>2</v>
      </c>
      <c r="F26" s="109">
        <v>1</v>
      </c>
      <c r="G26" s="108">
        <v>81400</v>
      </c>
      <c r="H26" s="108">
        <v>66791</v>
      </c>
      <c r="I26" s="108" t="e">
        <v>#REF!</v>
      </c>
      <c r="J26" s="110" t="e">
        <v>#REF!</v>
      </c>
      <c r="K26" s="108" t="e">
        <v>#REF!</v>
      </c>
      <c r="L26" s="108" t="e">
        <v>#REF!</v>
      </c>
      <c r="M26" s="107">
        <v>2</v>
      </c>
      <c r="N26" s="107">
        <v>520</v>
      </c>
      <c r="O26" s="107">
        <v>36</v>
      </c>
      <c r="P26" s="107" t="e">
        <v>#REF!</v>
      </c>
      <c r="Q26" s="107" t="e">
        <v>#REF!</v>
      </c>
      <c r="R26" s="107" t="e">
        <v>#REF!</v>
      </c>
      <c r="S26" s="107">
        <v>16</v>
      </c>
      <c r="T26" s="111">
        <v>2</v>
      </c>
      <c r="U26" s="107">
        <v>119218</v>
      </c>
      <c r="V26" s="107">
        <v>71207</v>
      </c>
      <c r="W26" s="112">
        <v>99.91721157354138</v>
      </c>
      <c r="X26" s="124" t="e">
        <v>#REF!</v>
      </c>
      <c r="Y26" s="108" t="e">
        <v>#REF!</v>
      </c>
      <c r="Z26" s="108" t="e">
        <v>#REF!</v>
      </c>
      <c r="AA26" s="115" t="e">
        <f>SUM(V26,Z26:Z27)</f>
        <v>#REF!</v>
      </c>
    </row>
    <row r="27" spans="3:27" ht="21" customHeight="1" hidden="1" thickBot="1">
      <c r="C27" s="116"/>
      <c r="D27" s="117"/>
      <c r="E27" s="118">
        <v>2</v>
      </c>
      <c r="F27" s="138" t="e">
        <v>#REF!</v>
      </c>
      <c r="G27" s="118">
        <v>23200</v>
      </c>
      <c r="H27" s="118">
        <v>2477</v>
      </c>
      <c r="I27" s="118">
        <v>10</v>
      </c>
      <c r="J27" s="119">
        <v>1</v>
      </c>
      <c r="K27" s="118">
        <v>14098</v>
      </c>
      <c r="L27" s="118">
        <v>1903</v>
      </c>
      <c r="M27" s="117"/>
      <c r="N27" s="117"/>
      <c r="O27" s="117"/>
      <c r="P27" s="117"/>
      <c r="Q27" s="117"/>
      <c r="R27" s="117"/>
      <c r="S27" s="117"/>
      <c r="T27" s="120"/>
      <c r="U27" s="117"/>
      <c r="V27" s="117"/>
      <c r="W27" s="121"/>
      <c r="X27" s="122">
        <v>1</v>
      </c>
      <c r="Y27" s="118">
        <v>60</v>
      </c>
      <c r="Z27" s="118">
        <v>31</v>
      </c>
      <c r="AA27" s="123" t="e">
        <f>ROUND(AA26/D26*100,2)</f>
        <v>#REF!</v>
      </c>
    </row>
    <row r="28" spans="3:27" ht="21" customHeight="1" hidden="1">
      <c r="C28" s="485" t="s">
        <v>181</v>
      </c>
      <c r="D28" s="60">
        <f aca="true" t="shared" si="1" ref="D28:V29">SUM(D24,D26)</f>
        <v>113487</v>
      </c>
      <c r="E28" s="60">
        <f t="shared" si="1"/>
        <v>3</v>
      </c>
      <c r="F28" s="139" t="e">
        <f t="shared" si="1"/>
        <v>#REF!</v>
      </c>
      <c r="G28" s="140">
        <f t="shared" si="1"/>
        <v>142000</v>
      </c>
      <c r="H28" s="60">
        <f t="shared" si="1"/>
        <v>107905</v>
      </c>
      <c r="I28" s="60" t="e">
        <f t="shared" si="1"/>
        <v>#REF!</v>
      </c>
      <c r="J28" s="130" t="e">
        <f t="shared" si="1"/>
        <v>#REF!</v>
      </c>
      <c r="K28" s="60" t="e">
        <f t="shared" si="1"/>
        <v>#REF!</v>
      </c>
      <c r="L28" s="60" t="e">
        <f t="shared" si="1"/>
        <v>#REF!</v>
      </c>
      <c r="M28" s="60" t="e">
        <f t="shared" si="1"/>
        <v>#REF!</v>
      </c>
      <c r="N28" s="60" t="e">
        <f t="shared" si="1"/>
        <v>#REF!</v>
      </c>
      <c r="O28" s="60" t="e">
        <f t="shared" si="1"/>
        <v>#REF!</v>
      </c>
      <c r="P28" s="60" t="e">
        <f t="shared" si="1"/>
        <v>#REF!</v>
      </c>
      <c r="Q28" s="60" t="e">
        <f t="shared" si="1"/>
        <v>#REF!</v>
      </c>
      <c r="R28" s="60" t="e">
        <f t="shared" si="1"/>
        <v>#REF!</v>
      </c>
      <c r="S28" s="60">
        <f t="shared" si="1"/>
        <v>21</v>
      </c>
      <c r="T28" s="129" t="e">
        <f t="shared" si="1"/>
        <v>#REF!</v>
      </c>
      <c r="U28" s="60">
        <f t="shared" si="1"/>
        <v>181776</v>
      </c>
      <c r="V28" s="60">
        <f t="shared" si="1"/>
        <v>112799</v>
      </c>
      <c r="W28" s="131">
        <f>V28/D28*100</f>
        <v>99.39376316230053</v>
      </c>
      <c r="X28" s="132" t="e">
        <f>SUM(X24,X26)</f>
        <v>#REF!</v>
      </c>
      <c r="Y28" s="60" t="e">
        <f>SUM(Y24,Y26)</f>
        <v>#REF!</v>
      </c>
      <c r="Z28" s="60" t="e">
        <f>SUM(Z24,Z26)</f>
        <v>#REF!</v>
      </c>
      <c r="AA28" s="133" t="e">
        <f>SUM(AA24,AA26)</f>
        <v>#REF!</v>
      </c>
    </row>
    <row r="29" spans="3:27" ht="21" customHeight="1" hidden="1" thickBot="1">
      <c r="C29" s="486"/>
      <c r="D29" s="134">
        <f t="shared" si="1"/>
        <v>0</v>
      </c>
      <c r="E29" s="134" t="e">
        <f t="shared" si="1"/>
        <v>#REF!</v>
      </c>
      <c r="F29" s="135" t="e">
        <f t="shared" si="1"/>
        <v>#REF!</v>
      </c>
      <c r="G29" s="134" t="e">
        <f t="shared" si="1"/>
        <v>#REF!</v>
      </c>
      <c r="H29" s="134" t="e">
        <f t="shared" si="1"/>
        <v>#REF!</v>
      </c>
      <c r="I29" s="134">
        <f t="shared" si="1"/>
        <v>12</v>
      </c>
      <c r="J29" s="141" t="e">
        <f t="shared" si="1"/>
        <v>#REF!</v>
      </c>
      <c r="K29" s="134">
        <f t="shared" si="1"/>
        <v>14856</v>
      </c>
      <c r="L29" s="134">
        <f t="shared" si="1"/>
        <v>2160</v>
      </c>
      <c r="M29" s="134">
        <f t="shared" si="1"/>
        <v>0</v>
      </c>
      <c r="N29" s="134">
        <f t="shared" si="1"/>
        <v>0</v>
      </c>
      <c r="O29" s="134">
        <f t="shared" si="1"/>
        <v>0</v>
      </c>
      <c r="P29" s="134">
        <f t="shared" si="1"/>
        <v>0</v>
      </c>
      <c r="Q29" s="134">
        <f t="shared" si="1"/>
        <v>0</v>
      </c>
      <c r="R29" s="134">
        <f t="shared" si="1"/>
        <v>0</v>
      </c>
      <c r="S29" s="134">
        <f t="shared" si="1"/>
        <v>0</v>
      </c>
      <c r="T29" s="135">
        <f t="shared" si="1"/>
        <v>0</v>
      </c>
      <c r="U29" s="134">
        <f t="shared" si="1"/>
        <v>0</v>
      </c>
      <c r="V29" s="134">
        <f t="shared" si="1"/>
        <v>0</v>
      </c>
      <c r="W29" s="134">
        <f>SUM(W25,W27)</f>
        <v>0</v>
      </c>
      <c r="X29" s="136" t="e">
        <f>SUM(X25,X27)</f>
        <v>#REF!</v>
      </c>
      <c r="Y29" s="134" t="e">
        <f>SUM(Y25,Y27)</f>
        <v>#REF!</v>
      </c>
      <c r="Z29" s="134" t="e">
        <f>SUM(Z25,Z27)</f>
        <v>#REF!</v>
      </c>
      <c r="AA29" s="137" t="e">
        <f>AA28/D28*100</f>
        <v>#REF!</v>
      </c>
    </row>
    <row r="30" spans="3:27" ht="21" customHeight="1" hidden="1">
      <c r="C30" s="106" t="s">
        <v>8</v>
      </c>
      <c r="D30" s="107">
        <v>206713</v>
      </c>
      <c r="E30" s="108">
        <v>1</v>
      </c>
      <c r="F30" s="109" t="e">
        <v>#REF!</v>
      </c>
      <c r="G30" s="108">
        <v>225000</v>
      </c>
      <c r="H30" s="108">
        <v>204123</v>
      </c>
      <c r="I30" s="108">
        <v>3</v>
      </c>
      <c r="J30" s="110" t="e">
        <v>#REF!</v>
      </c>
      <c r="K30" s="108">
        <v>1450</v>
      </c>
      <c r="L30" s="108">
        <v>718</v>
      </c>
      <c r="M30" s="107">
        <v>3</v>
      </c>
      <c r="N30" s="107">
        <v>1742</v>
      </c>
      <c r="O30" s="107">
        <v>314</v>
      </c>
      <c r="P30" s="107">
        <v>1</v>
      </c>
      <c r="Q30" s="107">
        <v>1500</v>
      </c>
      <c r="R30" s="107">
        <v>119</v>
      </c>
      <c r="S30" s="107">
        <v>9</v>
      </c>
      <c r="T30" s="111" t="e">
        <v>#REF!</v>
      </c>
      <c r="U30" s="107">
        <v>228492</v>
      </c>
      <c r="V30" s="107">
        <v>205358</v>
      </c>
      <c r="W30" s="112">
        <v>99.34450179717773</v>
      </c>
      <c r="X30" s="124" t="e">
        <v>#REF!</v>
      </c>
      <c r="Y30" s="108" t="e">
        <v>#REF!</v>
      </c>
      <c r="Z30" s="108" t="e">
        <v>#REF!</v>
      </c>
      <c r="AA30" s="115" t="e">
        <f>SUM(V30,Z30:Z31)</f>
        <v>#REF!</v>
      </c>
    </row>
    <row r="31" spans="3:27" ht="21" customHeight="1" hidden="1">
      <c r="C31" s="116"/>
      <c r="D31" s="117"/>
      <c r="E31" s="118" t="e">
        <v>#REF!</v>
      </c>
      <c r="F31" s="119" t="e">
        <v>#REF!</v>
      </c>
      <c r="G31" s="118" t="e">
        <v>#REF!</v>
      </c>
      <c r="H31" s="118" t="e">
        <v>#REF!</v>
      </c>
      <c r="I31" s="118">
        <v>1</v>
      </c>
      <c r="J31" s="119" t="e">
        <v>#REF!</v>
      </c>
      <c r="K31" s="118">
        <v>300</v>
      </c>
      <c r="L31" s="118">
        <v>203</v>
      </c>
      <c r="M31" s="117"/>
      <c r="N31" s="117"/>
      <c r="O31" s="117"/>
      <c r="P31" s="117"/>
      <c r="Q31" s="117"/>
      <c r="R31" s="117"/>
      <c r="S31" s="117"/>
      <c r="T31" s="120"/>
      <c r="U31" s="117"/>
      <c r="V31" s="117"/>
      <c r="W31" s="121"/>
      <c r="X31" s="122" t="e">
        <v>#REF!</v>
      </c>
      <c r="Y31" s="118" t="e">
        <v>#REF!</v>
      </c>
      <c r="Z31" s="118" t="e">
        <v>#REF!</v>
      </c>
      <c r="AA31" s="123" t="e">
        <f>ROUND(AA30/D30*100,2)</f>
        <v>#REF!</v>
      </c>
    </row>
    <row r="32" spans="3:27" ht="21" customHeight="1" hidden="1">
      <c r="C32" s="106" t="s">
        <v>10</v>
      </c>
      <c r="D32" s="107">
        <v>110939</v>
      </c>
      <c r="E32" s="108">
        <v>1</v>
      </c>
      <c r="F32" s="109" t="e">
        <v>#REF!</v>
      </c>
      <c r="G32" s="108">
        <v>123200</v>
      </c>
      <c r="H32" s="108">
        <v>106229</v>
      </c>
      <c r="I32" s="108">
        <v>1</v>
      </c>
      <c r="J32" s="110" t="e">
        <v>#REF!</v>
      </c>
      <c r="K32" s="108">
        <v>440</v>
      </c>
      <c r="L32" s="108">
        <v>249</v>
      </c>
      <c r="M32" s="107" t="e">
        <v>#REF!</v>
      </c>
      <c r="N32" s="107" t="e">
        <v>#REF!</v>
      </c>
      <c r="O32" s="107" t="e">
        <v>#REF!</v>
      </c>
      <c r="P32" s="107" t="e">
        <v>#REF!</v>
      </c>
      <c r="Q32" s="107" t="e">
        <v>#REF!</v>
      </c>
      <c r="R32" s="107" t="e">
        <v>#REF!</v>
      </c>
      <c r="S32" s="107">
        <v>8</v>
      </c>
      <c r="T32" s="111" t="e">
        <v>#REF!</v>
      </c>
      <c r="U32" s="107">
        <v>131565</v>
      </c>
      <c r="V32" s="107">
        <v>110552</v>
      </c>
      <c r="W32" s="112">
        <v>99.65115964629211</v>
      </c>
      <c r="X32" s="124" t="e">
        <v>#REF!</v>
      </c>
      <c r="Y32" s="108" t="e">
        <v>#REF!</v>
      </c>
      <c r="Z32" s="108" t="e">
        <v>#REF!</v>
      </c>
      <c r="AA32" s="115" t="e">
        <f>SUM(V32,Z32:Z33)</f>
        <v>#REF!</v>
      </c>
    </row>
    <row r="33" spans="3:27" ht="21" customHeight="1" hidden="1">
      <c r="C33" s="116"/>
      <c r="D33" s="117"/>
      <c r="E33" s="118" t="e">
        <v>#REF!</v>
      </c>
      <c r="F33" s="119" t="e">
        <v>#REF!</v>
      </c>
      <c r="G33" s="118" t="e">
        <v>#REF!</v>
      </c>
      <c r="H33" s="118" t="e">
        <v>#REF!</v>
      </c>
      <c r="I33" s="118">
        <v>6</v>
      </c>
      <c r="J33" s="119" t="e">
        <v>#REF!</v>
      </c>
      <c r="K33" s="118">
        <v>7925</v>
      </c>
      <c r="L33" s="118">
        <v>4074</v>
      </c>
      <c r="M33" s="117"/>
      <c r="N33" s="117"/>
      <c r="O33" s="117"/>
      <c r="P33" s="117"/>
      <c r="Q33" s="117"/>
      <c r="R33" s="117"/>
      <c r="S33" s="117"/>
      <c r="T33" s="120"/>
      <c r="U33" s="117"/>
      <c r="V33" s="117"/>
      <c r="W33" s="121"/>
      <c r="X33" s="122">
        <v>2</v>
      </c>
      <c r="Y33" s="118">
        <v>200</v>
      </c>
      <c r="Z33" s="118">
        <v>150</v>
      </c>
      <c r="AA33" s="123" t="e">
        <f>ROUND(AA32/D32*100,2)</f>
        <v>#REF!</v>
      </c>
    </row>
    <row r="34" spans="3:27" ht="21" customHeight="1" hidden="1">
      <c r="C34" s="106" t="s">
        <v>24</v>
      </c>
      <c r="D34" s="107">
        <v>52495</v>
      </c>
      <c r="E34" s="108">
        <v>1</v>
      </c>
      <c r="F34" s="109" t="e">
        <v>#REF!</v>
      </c>
      <c r="G34" s="108">
        <v>54000</v>
      </c>
      <c r="H34" s="108">
        <v>48532</v>
      </c>
      <c r="I34" s="108">
        <v>1</v>
      </c>
      <c r="J34" s="110" t="e">
        <v>#REF!</v>
      </c>
      <c r="K34" s="108">
        <v>4980</v>
      </c>
      <c r="L34" s="108">
        <v>666</v>
      </c>
      <c r="M34" s="107">
        <v>5</v>
      </c>
      <c r="N34" s="107">
        <v>7945</v>
      </c>
      <c r="O34" s="107">
        <v>2914</v>
      </c>
      <c r="P34" s="107" t="e">
        <v>#REF!</v>
      </c>
      <c r="Q34" s="107" t="e">
        <v>#REF!</v>
      </c>
      <c r="R34" s="107" t="e">
        <v>#REF!</v>
      </c>
      <c r="S34" s="107">
        <v>11</v>
      </c>
      <c r="T34" s="111" t="e">
        <v>#REF!</v>
      </c>
      <c r="U34" s="107">
        <v>72123</v>
      </c>
      <c r="V34" s="107">
        <v>52495</v>
      </c>
      <c r="W34" s="112">
        <v>100</v>
      </c>
      <c r="X34" s="124" t="e">
        <v>#REF!</v>
      </c>
      <c r="Y34" s="108" t="e">
        <v>#REF!</v>
      </c>
      <c r="Z34" s="108" t="e">
        <v>#REF!</v>
      </c>
      <c r="AA34" s="115" t="e">
        <f>SUM(V34,Z34:Z35)</f>
        <v>#REF!</v>
      </c>
    </row>
    <row r="35" spans="3:27" ht="21" customHeight="1" hidden="1">
      <c r="C35" s="116"/>
      <c r="D35" s="117"/>
      <c r="E35" s="118" t="e">
        <v>#REF!</v>
      </c>
      <c r="F35" s="119" t="e">
        <v>#REF!</v>
      </c>
      <c r="G35" s="118" t="e">
        <v>#REF!</v>
      </c>
      <c r="H35" s="118" t="e">
        <v>#REF!</v>
      </c>
      <c r="I35" s="118">
        <v>3</v>
      </c>
      <c r="J35" s="119" t="e">
        <v>#REF!</v>
      </c>
      <c r="K35" s="118">
        <v>5198</v>
      </c>
      <c r="L35" s="118">
        <v>383</v>
      </c>
      <c r="M35" s="117"/>
      <c r="N35" s="117"/>
      <c r="O35" s="117"/>
      <c r="P35" s="117"/>
      <c r="Q35" s="117"/>
      <c r="R35" s="117"/>
      <c r="S35" s="117"/>
      <c r="T35" s="120"/>
      <c r="U35" s="117"/>
      <c r="V35" s="117"/>
      <c r="W35" s="121"/>
      <c r="X35" s="122" t="e">
        <v>#REF!</v>
      </c>
      <c r="Y35" s="118" t="e">
        <v>#REF!</v>
      </c>
      <c r="Z35" s="118" t="e">
        <v>#REF!</v>
      </c>
      <c r="AA35" s="123" t="e">
        <f>ROUND(AA34/D34*100,2)</f>
        <v>#REF!</v>
      </c>
    </row>
    <row r="36" spans="3:27" ht="21" customHeight="1" hidden="1">
      <c r="C36" s="106" t="s">
        <v>182</v>
      </c>
      <c r="D36" s="107">
        <v>15217</v>
      </c>
      <c r="E36" s="108">
        <v>1</v>
      </c>
      <c r="F36" s="109" t="e">
        <v>#REF!</v>
      </c>
      <c r="G36" s="108">
        <v>16720</v>
      </c>
      <c r="H36" s="108">
        <v>15217</v>
      </c>
      <c r="I36" s="108" t="e">
        <v>#REF!</v>
      </c>
      <c r="J36" s="110" t="e">
        <v>#REF!</v>
      </c>
      <c r="K36" s="108" t="e">
        <v>#REF!</v>
      </c>
      <c r="L36" s="108" t="e">
        <v>#REF!</v>
      </c>
      <c r="M36" s="107" t="e">
        <v>#REF!</v>
      </c>
      <c r="N36" s="107" t="e">
        <v>#REF!</v>
      </c>
      <c r="O36" s="107" t="e">
        <v>#REF!</v>
      </c>
      <c r="P36" s="107" t="e">
        <v>#REF!</v>
      </c>
      <c r="Q36" s="107" t="e">
        <v>#REF!</v>
      </c>
      <c r="R36" s="107" t="e">
        <v>#REF!</v>
      </c>
      <c r="S36" s="107">
        <v>1</v>
      </c>
      <c r="T36" s="111" t="e">
        <v>#REF!</v>
      </c>
      <c r="U36" s="107">
        <v>16720</v>
      </c>
      <c r="V36" s="107">
        <v>15217</v>
      </c>
      <c r="W36" s="112">
        <v>100</v>
      </c>
      <c r="X36" s="124" t="e">
        <v>#REF!</v>
      </c>
      <c r="Y36" s="108" t="e">
        <v>#REF!</v>
      </c>
      <c r="Z36" s="108" t="e">
        <v>#REF!</v>
      </c>
      <c r="AA36" s="115" t="e">
        <f>SUM(V36,Z36:Z37)</f>
        <v>#REF!</v>
      </c>
    </row>
    <row r="37" spans="3:27" ht="21" customHeight="1" hidden="1">
      <c r="C37" s="116"/>
      <c r="D37" s="117"/>
      <c r="E37" s="118" t="e">
        <v>#REF!</v>
      </c>
      <c r="F37" s="119" t="e">
        <v>#REF!</v>
      </c>
      <c r="G37" s="118" t="e">
        <v>#REF!</v>
      </c>
      <c r="H37" s="118" t="e">
        <v>#REF!</v>
      </c>
      <c r="I37" s="118" t="e">
        <v>#REF!</v>
      </c>
      <c r="J37" s="119" t="e">
        <v>#REF!</v>
      </c>
      <c r="K37" s="118" t="e">
        <v>#REF!</v>
      </c>
      <c r="L37" s="118" t="e">
        <v>#REF!</v>
      </c>
      <c r="M37" s="117"/>
      <c r="N37" s="117"/>
      <c r="O37" s="117"/>
      <c r="P37" s="117"/>
      <c r="Q37" s="117"/>
      <c r="R37" s="117"/>
      <c r="S37" s="117"/>
      <c r="T37" s="120"/>
      <c r="U37" s="117"/>
      <c r="V37" s="117"/>
      <c r="W37" s="121"/>
      <c r="X37" s="122" t="e">
        <v>#REF!</v>
      </c>
      <c r="Y37" s="118" t="e">
        <v>#REF!</v>
      </c>
      <c r="Z37" s="118" t="e">
        <v>#REF!</v>
      </c>
      <c r="AA37" s="123" t="e">
        <f>ROUND(AA36/D36*100,2)</f>
        <v>#REF!</v>
      </c>
    </row>
    <row r="38" spans="3:27" ht="21" customHeight="1" hidden="1">
      <c r="C38" s="106" t="s">
        <v>183</v>
      </c>
      <c r="D38" s="107">
        <v>16590</v>
      </c>
      <c r="E38" s="108">
        <v>1</v>
      </c>
      <c r="F38" s="109" t="e">
        <v>#REF!</v>
      </c>
      <c r="G38" s="108">
        <v>17500</v>
      </c>
      <c r="H38" s="108">
        <v>15777</v>
      </c>
      <c r="I38" s="108">
        <v>2</v>
      </c>
      <c r="J38" s="110" t="e">
        <v>#REF!</v>
      </c>
      <c r="K38" s="108">
        <v>560</v>
      </c>
      <c r="L38" s="108">
        <v>469</v>
      </c>
      <c r="M38" s="107">
        <v>1</v>
      </c>
      <c r="N38" s="107">
        <v>1020</v>
      </c>
      <c r="O38" s="107">
        <v>108</v>
      </c>
      <c r="P38" s="107" t="e">
        <v>#REF!</v>
      </c>
      <c r="Q38" s="107" t="e">
        <v>#REF!</v>
      </c>
      <c r="R38" s="107" t="e">
        <v>#REF!</v>
      </c>
      <c r="S38" s="107">
        <v>4</v>
      </c>
      <c r="T38" s="111" t="e">
        <v>#REF!</v>
      </c>
      <c r="U38" s="107">
        <v>19080</v>
      </c>
      <c r="V38" s="107">
        <v>16354</v>
      </c>
      <c r="W38" s="112">
        <v>98.57745629897529</v>
      </c>
      <c r="X38" s="124">
        <v>2</v>
      </c>
      <c r="Y38" s="108">
        <v>160</v>
      </c>
      <c r="Z38" s="108">
        <v>124</v>
      </c>
      <c r="AA38" s="115">
        <f>SUM(V38,Z38:Z39)</f>
        <v>16500</v>
      </c>
    </row>
    <row r="39" spans="3:27" ht="21" customHeight="1" hidden="1">
      <c r="C39" s="116"/>
      <c r="D39" s="117"/>
      <c r="E39" s="118" t="e">
        <v>#REF!</v>
      </c>
      <c r="F39" s="119" t="e">
        <v>#REF!</v>
      </c>
      <c r="G39" s="118" t="e">
        <v>#REF!</v>
      </c>
      <c r="H39" s="118" t="e">
        <v>#REF!</v>
      </c>
      <c r="I39" s="118" t="e">
        <v>#REF!</v>
      </c>
      <c r="J39" s="119" t="e">
        <v>#REF!</v>
      </c>
      <c r="K39" s="118" t="e">
        <v>#REF!</v>
      </c>
      <c r="L39" s="118" t="e">
        <v>#REF!</v>
      </c>
      <c r="M39" s="117"/>
      <c r="N39" s="117"/>
      <c r="O39" s="117"/>
      <c r="P39" s="117"/>
      <c r="Q39" s="117"/>
      <c r="R39" s="117"/>
      <c r="S39" s="117"/>
      <c r="T39" s="120"/>
      <c r="U39" s="117"/>
      <c r="V39" s="117"/>
      <c r="W39" s="121"/>
      <c r="X39" s="122">
        <v>1</v>
      </c>
      <c r="Y39" s="118">
        <v>100</v>
      </c>
      <c r="Z39" s="118">
        <v>22</v>
      </c>
      <c r="AA39" s="123">
        <f>ROUND(AA38/D38*100,2)</f>
        <v>99.46</v>
      </c>
    </row>
    <row r="40" spans="3:27" ht="21" customHeight="1" hidden="1">
      <c r="C40" s="106" t="s">
        <v>31</v>
      </c>
      <c r="D40" s="107">
        <v>3821</v>
      </c>
      <c r="E40" s="108">
        <v>1</v>
      </c>
      <c r="F40" s="109" t="e">
        <v>#REF!</v>
      </c>
      <c r="G40" s="108">
        <v>5400</v>
      </c>
      <c r="H40" s="108">
        <v>3721</v>
      </c>
      <c r="I40" s="108">
        <v>1</v>
      </c>
      <c r="J40" s="110" t="e">
        <v>#REF!</v>
      </c>
      <c r="K40" s="108">
        <v>110</v>
      </c>
      <c r="L40" s="108">
        <v>100</v>
      </c>
      <c r="M40" s="107" t="e">
        <v>#REF!</v>
      </c>
      <c r="N40" s="107" t="e">
        <v>#REF!</v>
      </c>
      <c r="O40" s="107" t="e">
        <v>#REF!</v>
      </c>
      <c r="P40" s="107" t="e">
        <v>#REF!</v>
      </c>
      <c r="Q40" s="107" t="e">
        <v>#REF!</v>
      </c>
      <c r="R40" s="107" t="e">
        <v>#REF!</v>
      </c>
      <c r="S40" s="107">
        <v>3</v>
      </c>
      <c r="T40" s="111" t="e">
        <v>#REF!</v>
      </c>
      <c r="U40" s="107">
        <v>5510</v>
      </c>
      <c r="V40" s="107">
        <v>3821</v>
      </c>
      <c r="W40" s="112">
        <v>100</v>
      </c>
      <c r="X40" s="124" t="e">
        <v>#REF!</v>
      </c>
      <c r="Y40" s="108" t="e">
        <v>#REF!</v>
      </c>
      <c r="Z40" s="108" t="e">
        <v>#REF!</v>
      </c>
      <c r="AA40" s="115" t="e">
        <f>SUM(V40,Z40:Z41)</f>
        <v>#REF!</v>
      </c>
    </row>
    <row r="41" spans="3:27" ht="21" customHeight="1" hidden="1">
      <c r="C41" s="116"/>
      <c r="D41" s="117"/>
      <c r="E41" s="118" t="e">
        <v>#REF!</v>
      </c>
      <c r="F41" s="119" t="e">
        <v>#REF!</v>
      </c>
      <c r="G41" s="118" t="e">
        <v>#REF!</v>
      </c>
      <c r="H41" s="118" t="e">
        <v>#REF!</v>
      </c>
      <c r="I41" s="118" t="e">
        <v>#REF!</v>
      </c>
      <c r="J41" s="119" t="e">
        <v>#REF!</v>
      </c>
      <c r="K41" s="118" t="e">
        <v>#REF!</v>
      </c>
      <c r="L41" s="118" t="e">
        <v>#REF!</v>
      </c>
      <c r="M41" s="117"/>
      <c r="N41" s="117"/>
      <c r="O41" s="117"/>
      <c r="P41" s="117"/>
      <c r="Q41" s="117"/>
      <c r="R41" s="117"/>
      <c r="S41" s="117"/>
      <c r="T41" s="120"/>
      <c r="U41" s="117"/>
      <c r="V41" s="117"/>
      <c r="W41" s="121"/>
      <c r="X41" s="122" t="e">
        <v>#REF!</v>
      </c>
      <c r="Y41" s="118" t="e">
        <v>#REF!</v>
      </c>
      <c r="Z41" s="118" t="e">
        <v>#REF!</v>
      </c>
      <c r="AA41" s="123" t="e">
        <f>ROUND(AA40/D40*100,2)</f>
        <v>#REF!</v>
      </c>
    </row>
    <row r="42" spans="3:27" ht="21" customHeight="1" hidden="1">
      <c r="C42" s="106" t="s">
        <v>184</v>
      </c>
      <c r="D42" s="107">
        <v>5282</v>
      </c>
      <c r="E42" s="108">
        <v>1</v>
      </c>
      <c r="F42" s="109" t="e">
        <v>#REF!</v>
      </c>
      <c r="G42" s="108">
        <v>5500</v>
      </c>
      <c r="H42" s="108">
        <v>3661</v>
      </c>
      <c r="I42" s="108">
        <v>2</v>
      </c>
      <c r="J42" s="110" t="e">
        <v>#REF!</v>
      </c>
      <c r="K42" s="108">
        <v>1950</v>
      </c>
      <c r="L42" s="108">
        <v>1550</v>
      </c>
      <c r="M42" s="107" t="e">
        <v>#REF!</v>
      </c>
      <c r="N42" s="107" t="e">
        <v>#REF!</v>
      </c>
      <c r="O42" s="107" t="e">
        <v>#REF!</v>
      </c>
      <c r="P42" s="107">
        <v>2</v>
      </c>
      <c r="Q42" s="107">
        <v>950</v>
      </c>
      <c r="R42" s="107">
        <v>45</v>
      </c>
      <c r="S42" s="107">
        <v>5</v>
      </c>
      <c r="T42" s="111" t="e">
        <v>#REF!</v>
      </c>
      <c r="U42" s="107">
        <v>7450</v>
      </c>
      <c r="V42" s="107">
        <v>5211</v>
      </c>
      <c r="W42" s="112">
        <v>98.65581219235138</v>
      </c>
      <c r="X42" s="124" t="e">
        <v>#REF!</v>
      </c>
      <c r="Y42" s="108" t="e">
        <v>#REF!</v>
      </c>
      <c r="Z42" s="108" t="e">
        <v>#REF!</v>
      </c>
      <c r="AA42" s="115" t="e">
        <f>SUM(V42,Z42:Z43)</f>
        <v>#REF!</v>
      </c>
    </row>
    <row r="43" spans="3:27" ht="21" customHeight="1" hidden="1">
      <c r="C43" s="116"/>
      <c r="D43" s="117"/>
      <c r="E43" s="118" t="e">
        <v>#REF!</v>
      </c>
      <c r="F43" s="119" t="e">
        <v>#REF!</v>
      </c>
      <c r="G43" s="118" t="e">
        <v>#REF!</v>
      </c>
      <c r="H43" s="118" t="e">
        <v>#REF!</v>
      </c>
      <c r="I43" s="118" t="e">
        <v>#REF!</v>
      </c>
      <c r="J43" s="119" t="e">
        <v>#REF!</v>
      </c>
      <c r="K43" s="118" t="e">
        <v>#REF!</v>
      </c>
      <c r="L43" s="118" t="e">
        <v>#REF!</v>
      </c>
      <c r="M43" s="117"/>
      <c r="N43" s="117"/>
      <c r="O43" s="117"/>
      <c r="P43" s="117"/>
      <c r="Q43" s="117"/>
      <c r="R43" s="117"/>
      <c r="S43" s="117"/>
      <c r="T43" s="120"/>
      <c r="U43" s="117"/>
      <c r="V43" s="117"/>
      <c r="W43" s="121"/>
      <c r="X43" s="122" t="e">
        <v>#REF!</v>
      </c>
      <c r="Y43" s="118" t="e">
        <v>#REF!</v>
      </c>
      <c r="Z43" s="118" t="e">
        <v>#REF!</v>
      </c>
      <c r="AA43" s="123" t="e">
        <f>ROUND(AA42/D42*100,2)</f>
        <v>#REF!</v>
      </c>
    </row>
    <row r="44" spans="3:27" ht="21" customHeight="1" hidden="1">
      <c r="C44" s="106" t="s">
        <v>32</v>
      </c>
      <c r="D44" s="107">
        <v>38738</v>
      </c>
      <c r="E44" s="108">
        <v>2</v>
      </c>
      <c r="F44" s="109">
        <v>1</v>
      </c>
      <c r="G44" s="108">
        <v>37660</v>
      </c>
      <c r="H44" s="108">
        <v>32492</v>
      </c>
      <c r="I44" s="108">
        <v>4</v>
      </c>
      <c r="J44" s="110" t="e">
        <v>#REF!</v>
      </c>
      <c r="K44" s="108">
        <v>8057</v>
      </c>
      <c r="L44" s="108">
        <v>4476</v>
      </c>
      <c r="M44" s="107">
        <v>1</v>
      </c>
      <c r="N44" s="107">
        <v>3500</v>
      </c>
      <c r="O44" s="107">
        <v>7</v>
      </c>
      <c r="P44" s="107" t="e">
        <v>#REF!</v>
      </c>
      <c r="Q44" s="107" t="e">
        <v>#REF!</v>
      </c>
      <c r="R44" s="107" t="e">
        <v>#REF!</v>
      </c>
      <c r="S44" s="107">
        <v>10</v>
      </c>
      <c r="T44" s="111">
        <v>1</v>
      </c>
      <c r="U44" s="107">
        <v>51290</v>
      </c>
      <c r="V44" s="107">
        <v>38538</v>
      </c>
      <c r="W44" s="112">
        <v>99.48371108472301</v>
      </c>
      <c r="X44" s="124">
        <v>1</v>
      </c>
      <c r="Y44" s="108">
        <v>44</v>
      </c>
      <c r="Z44" s="108">
        <v>46</v>
      </c>
      <c r="AA44" s="115">
        <f>SUM(V44,Z44:Z45)</f>
        <v>38675</v>
      </c>
    </row>
    <row r="45" spans="3:27" ht="21" customHeight="1" hidden="1">
      <c r="C45" s="116"/>
      <c r="D45" s="117"/>
      <c r="E45" s="118" t="e">
        <v>#REF!</v>
      </c>
      <c r="F45" s="119" t="e">
        <v>#REF!</v>
      </c>
      <c r="G45" s="118" t="e">
        <v>#REF!</v>
      </c>
      <c r="H45" s="118" t="e">
        <v>#REF!</v>
      </c>
      <c r="I45" s="118">
        <v>3</v>
      </c>
      <c r="J45" s="119" t="e">
        <v>#REF!</v>
      </c>
      <c r="K45" s="118">
        <v>2073</v>
      </c>
      <c r="L45" s="118">
        <v>1563</v>
      </c>
      <c r="M45" s="117"/>
      <c r="N45" s="117"/>
      <c r="O45" s="117"/>
      <c r="P45" s="117"/>
      <c r="Q45" s="117"/>
      <c r="R45" s="117"/>
      <c r="S45" s="117"/>
      <c r="T45" s="120"/>
      <c r="U45" s="117"/>
      <c r="V45" s="117"/>
      <c r="W45" s="121"/>
      <c r="X45" s="122">
        <v>3</v>
      </c>
      <c r="Y45" s="118">
        <v>92</v>
      </c>
      <c r="Z45" s="118">
        <v>91</v>
      </c>
      <c r="AA45" s="123">
        <f>ROUND(AA44/D44*100,2)</f>
        <v>99.84</v>
      </c>
    </row>
    <row r="46" spans="3:27" ht="21" customHeight="1" hidden="1">
      <c r="C46" s="106" t="s">
        <v>33</v>
      </c>
      <c r="D46" s="107">
        <v>19445</v>
      </c>
      <c r="E46" s="108">
        <v>2</v>
      </c>
      <c r="F46" s="109">
        <v>1</v>
      </c>
      <c r="G46" s="108">
        <v>15440</v>
      </c>
      <c r="H46" s="108">
        <v>14271</v>
      </c>
      <c r="I46" s="108">
        <v>2</v>
      </c>
      <c r="J46" s="110" t="e">
        <v>#REF!</v>
      </c>
      <c r="K46" s="108">
        <v>2000</v>
      </c>
      <c r="L46" s="108">
        <v>1880</v>
      </c>
      <c r="M46" s="107" t="e">
        <v>#REF!</v>
      </c>
      <c r="N46" s="107" t="e">
        <v>#REF!</v>
      </c>
      <c r="O46" s="107" t="e">
        <v>#REF!</v>
      </c>
      <c r="P46" s="107" t="e">
        <v>#REF!</v>
      </c>
      <c r="Q46" s="107" t="e">
        <v>#REF!</v>
      </c>
      <c r="R46" s="107" t="e">
        <v>#REF!</v>
      </c>
      <c r="S46" s="107">
        <v>10</v>
      </c>
      <c r="T46" s="111">
        <v>1</v>
      </c>
      <c r="U46" s="107">
        <v>20856</v>
      </c>
      <c r="V46" s="107">
        <v>17561</v>
      </c>
      <c r="W46" s="112">
        <v>90.31113396760092</v>
      </c>
      <c r="X46" s="124" t="e">
        <v>#REF!</v>
      </c>
      <c r="Y46" s="108" t="e">
        <v>#REF!</v>
      </c>
      <c r="Z46" s="108" t="e">
        <v>#REF!</v>
      </c>
      <c r="AA46" s="115" t="e">
        <f>SUM(V46,Z46:Z47)</f>
        <v>#REF!</v>
      </c>
    </row>
    <row r="47" spans="3:27" ht="21" customHeight="1" hidden="1">
      <c r="C47" s="116"/>
      <c r="D47" s="117"/>
      <c r="E47" s="118" t="e">
        <v>#REF!</v>
      </c>
      <c r="F47" s="119" t="e">
        <v>#REF!</v>
      </c>
      <c r="G47" s="118" t="e">
        <v>#REF!</v>
      </c>
      <c r="H47" s="118" t="e">
        <v>#REF!</v>
      </c>
      <c r="I47" s="118">
        <v>6</v>
      </c>
      <c r="J47" s="119" t="e">
        <v>#REF!</v>
      </c>
      <c r="K47" s="118">
        <v>3416</v>
      </c>
      <c r="L47" s="118">
        <v>1410</v>
      </c>
      <c r="M47" s="117"/>
      <c r="N47" s="117"/>
      <c r="O47" s="117"/>
      <c r="P47" s="117"/>
      <c r="Q47" s="117"/>
      <c r="R47" s="117"/>
      <c r="S47" s="117"/>
      <c r="T47" s="120"/>
      <c r="U47" s="117"/>
      <c r="V47" s="117"/>
      <c r="W47" s="121"/>
      <c r="X47" s="122">
        <v>2</v>
      </c>
      <c r="Y47" s="118">
        <v>170</v>
      </c>
      <c r="Z47" s="118">
        <v>100</v>
      </c>
      <c r="AA47" s="123" t="e">
        <f>ROUND(AA46/D46*100,2)</f>
        <v>#REF!</v>
      </c>
    </row>
    <row r="48" spans="3:27" ht="21" customHeight="1" hidden="1">
      <c r="C48" s="106" t="s">
        <v>34</v>
      </c>
      <c r="D48" s="107">
        <v>15334</v>
      </c>
      <c r="E48" s="108">
        <v>1</v>
      </c>
      <c r="F48" s="109" t="e">
        <v>#REF!</v>
      </c>
      <c r="G48" s="108">
        <v>14500</v>
      </c>
      <c r="H48" s="108">
        <v>13808</v>
      </c>
      <c r="I48" s="108">
        <v>3</v>
      </c>
      <c r="J48" s="110" t="e">
        <v>#REF!</v>
      </c>
      <c r="K48" s="108">
        <v>2000</v>
      </c>
      <c r="L48" s="108">
        <v>1147</v>
      </c>
      <c r="M48" s="107" t="e">
        <v>#REF!</v>
      </c>
      <c r="N48" s="107" t="e">
        <v>#REF!</v>
      </c>
      <c r="O48" s="107" t="e">
        <v>#REF!</v>
      </c>
      <c r="P48" s="107" t="e">
        <v>#REF!</v>
      </c>
      <c r="Q48" s="107" t="e">
        <v>#REF!</v>
      </c>
      <c r="R48" s="107" t="e">
        <v>#REF!</v>
      </c>
      <c r="S48" s="107">
        <v>4</v>
      </c>
      <c r="T48" s="111" t="e">
        <v>#REF!</v>
      </c>
      <c r="U48" s="107">
        <v>17972</v>
      </c>
      <c r="V48" s="107">
        <v>15286</v>
      </c>
      <c r="W48" s="112">
        <v>99.6869701317334</v>
      </c>
      <c r="X48" s="124">
        <v>5</v>
      </c>
      <c r="Y48" s="108">
        <v>386</v>
      </c>
      <c r="Z48" s="108">
        <v>84</v>
      </c>
      <c r="AA48" s="115" t="e">
        <f>SUM(V48,Z48:Z49)</f>
        <v>#REF!</v>
      </c>
    </row>
    <row r="49" spans="3:27" ht="21" customHeight="1" hidden="1">
      <c r="C49" s="116"/>
      <c r="D49" s="117"/>
      <c r="E49" s="118" t="e">
        <v>#REF!</v>
      </c>
      <c r="F49" s="119" t="e">
        <v>#REF!</v>
      </c>
      <c r="G49" s="118" t="e">
        <v>#REF!</v>
      </c>
      <c r="H49" s="118" t="e">
        <v>#REF!</v>
      </c>
      <c r="I49" s="118">
        <v>1</v>
      </c>
      <c r="J49" s="119" t="e">
        <v>#REF!</v>
      </c>
      <c r="K49" s="118">
        <v>1472</v>
      </c>
      <c r="L49" s="118">
        <v>331</v>
      </c>
      <c r="M49" s="117"/>
      <c r="N49" s="117"/>
      <c r="O49" s="117"/>
      <c r="P49" s="117"/>
      <c r="Q49" s="117"/>
      <c r="R49" s="117"/>
      <c r="S49" s="117"/>
      <c r="T49" s="120"/>
      <c r="U49" s="117"/>
      <c r="V49" s="117"/>
      <c r="W49" s="121"/>
      <c r="X49" s="122" t="e">
        <v>#REF!</v>
      </c>
      <c r="Y49" s="118" t="e">
        <v>#REF!</v>
      </c>
      <c r="Z49" s="118" t="e">
        <v>#REF!</v>
      </c>
      <c r="AA49" s="123" t="e">
        <f>ROUND(AA48/D48*100,2)</f>
        <v>#REF!</v>
      </c>
    </row>
    <row r="50" spans="3:27" ht="21" customHeight="1" hidden="1">
      <c r="C50" s="106" t="s">
        <v>185</v>
      </c>
      <c r="D50" s="107">
        <v>7833</v>
      </c>
      <c r="E50" s="108">
        <v>1</v>
      </c>
      <c r="F50" s="109" t="e">
        <v>#REF!</v>
      </c>
      <c r="G50" s="108">
        <v>7000</v>
      </c>
      <c r="H50" s="108">
        <v>5937</v>
      </c>
      <c r="I50" s="108">
        <v>5</v>
      </c>
      <c r="J50" s="110" t="e">
        <v>#REF!</v>
      </c>
      <c r="K50" s="108">
        <v>3765</v>
      </c>
      <c r="L50" s="108">
        <v>1442</v>
      </c>
      <c r="M50" s="107">
        <v>1</v>
      </c>
      <c r="N50" s="107">
        <v>1000</v>
      </c>
      <c r="O50" s="107">
        <v>30</v>
      </c>
      <c r="P50" s="107" t="e">
        <v>#REF!</v>
      </c>
      <c r="Q50" s="107" t="e">
        <v>#REF!</v>
      </c>
      <c r="R50" s="107" t="e">
        <v>#REF!</v>
      </c>
      <c r="S50" s="107">
        <v>8</v>
      </c>
      <c r="T50" s="111" t="e">
        <v>#REF!</v>
      </c>
      <c r="U50" s="107">
        <v>12765</v>
      </c>
      <c r="V50" s="107">
        <v>7454</v>
      </c>
      <c r="W50" s="112">
        <v>95.16149623388229</v>
      </c>
      <c r="X50" s="124">
        <v>6</v>
      </c>
      <c r="Y50" s="108">
        <v>340</v>
      </c>
      <c r="Z50" s="108">
        <v>187</v>
      </c>
      <c r="AA50" s="115" t="e">
        <f>SUM(V50,Z50:Z51)</f>
        <v>#REF!</v>
      </c>
    </row>
    <row r="51" spans="3:27" ht="21" customHeight="1" hidden="1">
      <c r="C51" s="116"/>
      <c r="D51" s="117"/>
      <c r="E51" s="118" t="e">
        <v>#REF!</v>
      </c>
      <c r="F51" s="119" t="e">
        <v>#REF!</v>
      </c>
      <c r="G51" s="118" t="e">
        <v>#REF!</v>
      </c>
      <c r="H51" s="118" t="e">
        <v>#REF!</v>
      </c>
      <c r="I51" s="118">
        <v>1</v>
      </c>
      <c r="J51" s="119" t="e">
        <v>#REF!</v>
      </c>
      <c r="K51" s="118">
        <v>1000</v>
      </c>
      <c r="L51" s="118">
        <v>45</v>
      </c>
      <c r="M51" s="117"/>
      <c r="N51" s="117"/>
      <c r="O51" s="117"/>
      <c r="P51" s="117"/>
      <c r="Q51" s="117"/>
      <c r="R51" s="117"/>
      <c r="S51" s="117"/>
      <c r="T51" s="120"/>
      <c r="U51" s="117"/>
      <c r="V51" s="117"/>
      <c r="W51" s="121"/>
      <c r="X51" s="122" t="e">
        <v>#REF!</v>
      </c>
      <c r="Y51" s="118" t="e">
        <v>#REF!</v>
      </c>
      <c r="Z51" s="118" t="e">
        <v>#REF!</v>
      </c>
      <c r="AA51" s="123" t="e">
        <f>ROUND(AA50/D50*100,2)</f>
        <v>#REF!</v>
      </c>
    </row>
    <row r="52" spans="3:27" ht="21" customHeight="1" hidden="1">
      <c r="C52" s="106" t="s">
        <v>186</v>
      </c>
      <c r="D52" s="107">
        <v>8291</v>
      </c>
      <c r="E52" s="108">
        <v>1</v>
      </c>
      <c r="F52" s="109" t="e">
        <v>#REF!</v>
      </c>
      <c r="G52" s="108">
        <v>7900</v>
      </c>
      <c r="H52" s="108">
        <v>7858</v>
      </c>
      <c r="I52" s="108" t="e">
        <v>#REF!</v>
      </c>
      <c r="J52" s="110" t="e">
        <v>#REF!</v>
      </c>
      <c r="K52" s="108" t="e">
        <v>#REF!</v>
      </c>
      <c r="L52" s="108" t="e">
        <v>#REF!</v>
      </c>
      <c r="M52" s="107">
        <v>1</v>
      </c>
      <c r="N52" s="107">
        <v>950</v>
      </c>
      <c r="O52" s="107">
        <v>43</v>
      </c>
      <c r="P52" s="107">
        <v>1</v>
      </c>
      <c r="Q52" s="107">
        <v>800</v>
      </c>
      <c r="R52" s="107">
        <v>52</v>
      </c>
      <c r="S52" s="107">
        <v>5</v>
      </c>
      <c r="T52" s="111" t="e">
        <v>#REF!</v>
      </c>
      <c r="U52" s="107">
        <v>10422</v>
      </c>
      <c r="V52" s="107">
        <v>8080</v>
      </c>
      <c r="W52" s="112">
        <v>97.45507176456398</v>
      </c>
      <c r="X52" s="124">
        <v>2</v>
      </c>
      <c r="Y52" s="108">
        <v>120</v>
      </c>
      <c r="Z52" s="108">
        <v>139</v>
      </c>
      <c r="AA52" s="115">
        <f>SUM(V52,Z52:Z53)</f>
        <v>8230</v>
      </c>
    </row>
    <row r="53" spans="3:27" ht="21" customHeight="1" hidden="1">
      <c r="C53" s="116"/>
      <c r="D53" s="117"/>
      <c r="E53" s="118" t="e">
        <v>#REF!</v>
      </c>
      <c r="F53" s="119" t="e">
        <v>#REF!</v>
      </c>
      <c r="G53" s="118" t="e">
        <v>#REF!</v>
      </c>
      <c r="H53" s="118" t="e">
        <v>#REF!</v>
      </c>
      <c r="I53" s="118">
        <v>2</v>
      </c>
      <c r="J53" s="119" t="e">
        <v>#REF!</v>
      </c>
      <c r="K53" s="118">
        <v>1572</v>
      </c>
      <c r="L53" s="118">
        <v>179</v>
      </c>
      <c r="M53" s="117"/>
      <c r="N53" s="117"/>
      <c r="O53" s="117"/>
      <c r="P53" s="117"/>
      <c r="Q53" s="117"/>
      <c r="R53" s="117"/>
      <c r="S53" s="117"/>
      <c r="T53" s="120"/>
      <c r="U53" s="117"/>
      <c r="V53" s="117"/>
      <c r="W53" s="121"/>
      <c r="X53" s="122">
        <v>2</v>
      </c>
      <c r="Y53" s="118">
        <v>130</v>
      </c>
      <c r="Z53" s="118">
        <v>11</v>
      </c>
      <c r="AA53" s="123">
        <f>ROUND(AA52/D52*100,2)</f>
        <v>99.26</v>
      </c>
    </row>
    <row r="54" spans="3:27" ht="21" customHeight="1" hidden="1">
      <c r="C54" s="106" t="s">
        <v>35</v>
      </c>
      <c r="D54" s="107">
        <v>31342</v>
      </c>
      <c r="E54" s="108">
        <v>1</v>
      </c>
      <c r="F54" s="109">
        <v>1</v>
      </c>
      <c r="G54" s="108">
        <v>31000</v>
      </c>
      <c r="H54" s="108">
        <v>31342</v>
      </c>
      <c r="I54" s="108" t="e">
        <v>#REF!</v>
      </c>
      <c r="J54" s="110" t="e">
        <v>#REF!</v>
      </c>
      <c r="K54" s="108" t="e">
        <v>#REF!</v>
      </c>
      <c r="L54" s="108" t="e">
        <v>#REF!</v>
      </c>
      <c r="M54" s="107" t="e">
        <v>#REF!</v>
      </c>
      <c r="N54" s="107" t="e">
        <v>#REF!</v>
      </c>
      <c r="O54" s="107" t="e">
        <v>#REF!</v>
      </c>
      <c r="P54" s="107" t="e">
        <v>#REF!</v>
      </c>
      <c r="Q54" s="107" t="e">
        <v>#REF!</v>
      </c>
      <c r="R54" s="107" t="e">
        <v>#REF!</v>
      </c>
      <c r="S54" s="107">
        <v>1</v>
      </c>
      <c r="T54" s="111">
        <v>1</v>
      </c>
      <c r="U54" s="107">
        <v>31000</v>
      </c>
      <c r="V54" s="107">
        <v>31342</v>
      </c>
      <c r="W54" s="112">
        <v>100</v>
      </c>
      <c r="X54" s="124" t="e">
        <v>#REF!</v>
      </c>
      <c r="Y54" s="108" t="e">
        <v>#REF!</v>
      </c>
      <c r="Z54" s="108" t="e">
        <v>#REF!</v>
      </c>
      <c r="AA54" s="115" t="e">
        <f>SUM(V54,Z54:Z55)</f>
        <v>#REF!</v>
      </c>
    </row>
    <row r="55" spans="3:27" ht="21" customHeight="1" hidden="1">
      <c r="C55" s="142"/>
      <c r="D55" s="117"/>
      <c r="E55" s="118" t="e">
        <v>#REF!</v>
      </c>
      <c r="F55" s="119" t="e">
        <v>#REF!</v>
      </c>
      <c r="G55" s="118" t="e">
        <v>#REF!</v>
      </c>
      <c r="H55" s="118" t="e">
        <v>#REF!</v>
      </c>
      <c r="I55" s="118" t="e">
        <v>#REF!</v>
      </c>
      <c r="J55" s="119" t="e">
        <v>#REF!</v>
      </c>
      <c r="K55" s="118" t="e">
        <v>#REF!</v>
      </c>
      <c r="L55" s="118" t="e">
        <v>#REF!</v>
      </c>
      <c r="M55" s="117"/>
      <c r="N55" s="117"/>
      <c r="O55" s="117"/>
      <c r="P55" s="117"/>
      <c r="Q55" s="117"/>
      <c r="R55" s="117"/>
      <c r="S55" s="117"/>
      <c r="T55" s="120"/>
      <c r="U55" s="117"/>
      <c r="V55" s="117"/>
      <c r="W55" s="121"/>
      <c r="X55" s="122" t="e">
        <v>#REF!</v>
      </c>
      <c r="Y55" s="118" t="e">
        <v>#REF!</v>
      </c>
      <c r="Z55" s="118" t="e">
        <v>#REF!</v>
      </c>
      <c r="AA55" s="123" t="e">
        <f>ROUND(AA54/D54*100,2)</f>
        <v>#REF!</v>
      </c>
    </row>
    <row r="56" spans="3:27" ht="21" customHeight="1" hidden="1">
      <c r="C56" s="106" t="s">
        <v>36</v>
      </c>
      <c r="D56" s="107">
        <v>36741</v>
      </c>
      <c r="E56" s="108">
        <v>1</v>
      </c>
      <c r="F56" s="109" t="e">
        <v>#REF!</v>
      </c>
      <c r="G56" s="108">
        <v>34400</v>
      </c>
      <c r="H56" s="108">
        <v>35531</v>
      </c>
      <c r="I56" s="108" t="e">
        <v>#REF!</v>
      </c>
      <c r="J56" s="110" t="e">
        <v>#REF!</v>
      </c>
      <c r="K56" s="108" t="e">
        <v>#REF!</v>
      </c>
      <c r="L56" s="108" t="e">
        <v>#REF!</v>
      </c>
      <c r="M56" s="107">
        <v>1</v>
      </c>
      <c r="N56" s="107">
        <v>807</v>
      </c>
      <c r="O56" s="107">
        <v>135</v>
      </c>
      <c r="P56" s="107" t="e">
        <v>#REF!</v>
      </c>
      <c r="Q56" s="107" t="e">
        <v>#REF!</v>
      </c>
      <c r="R56" s="107" t="e">
        <v>#REF!</v>
      </c>
      <c r="S56" s="107">
        <v>3</v>
      </c>
      <c r="T56" s="111" t="e">
        <v>#REF!</v>
      </c>
      <c r="U56" s="107">
        <v>36143</v>
      </c>
      <c r="V56" s="107">
        <v>36383</v>
      </c>
      <c r="W56" s="112">
        <v>99.02561171443347</v>
      </c>
      <c r="X56" s="124" t="e">
        <v>#REF!</v>
      </c>
      <c r="Y56" s="108" t="e">
        <v>#REF!</v>
      </c>
      <c r="Z56" s="108" t="e">
        <v>#REF!</v>
      </c>
      <c r="AA56" s="115" t="e">
        <f>SUM(V56,Z56:Z57)</f>
        <v>#REF!</v>
      </c>
    </row>
    <row r="57" spans="3:27" ht="21" customHeight="1" hidden="1" thickBot="1">
      <c r="C57" s="116"/>
      <c r="D57" s="117"/>
      <c r="E57" s="118" t="e">
        <v>#REF!</v>
      </c>
      <c r="F57" s="119" t="e">
        <v>#REF!</v>
      </c>
      <c r="G57" s="118" t="e">
        <v>#REF!</v>
      </c>
      <c r="H57" s="118" t="e">
        <v>#REF!</v>
      </c>
      <c r="I57" s="118">
        <v>1</v>
      </c>
      <c r="J57" s="119" t="e">
        <v>#REF!</v>
      </c>
      <c r="K57" s="118">
        <v>936</v>
      </c>
      <c r="L57" s="118">
        <v>717</v>
      </c>
      <c r="M57" s="117"/>
      <c r="N57" s="117"/>
      <c r="O57" s="117"/>
      <c r="P57" s="117"/>
      <c r="Q57" s="117"/>
      <c r="R57" s="117"/>
      <c r="S57" s="117"/>
      <c r="T57" s="120"/>
      <c r="U57" s="117"/>
      <c r="V57" s="117"/>
      <c r="W57" s="121"/>
      <c r="X57" s="122" t="e">
        <v>#REF!</v>
      </c>
      <c r="Y57" s="118" t="e">
        <v>#REF!</v>
      </c>
      <c r="Z57" s="118" t="e">
        <v>#REF!</v>
      </c>
      <c r="AA57" s="123" t="e">
        <f>ROUND(AA56/D56*100,2)</f>
        <v>#REF!</v>
      </c>
    </row>
    <row r="58" spans="3:27" ht="21" customHeight="1" hidden="1">
      <c r="C58" s="485" t="s">
        <v>187</v>
      </c>
      <c r="D58" s="60">
        <f aca="true" t="shared" si="2" ref="D58:V59">SUM(D56,D54,D52,D50,D48,D46,D44,D42,D40,D38,D36,D34,D32,D30)</f>
        <v>568781</v>
      </c>
      <c r="E58" s="60">
        <f t="shared" si="2"/>
        <v>16</v>
      </c>
      <c r="F58" s="143" t="e">
        <f t="shared" si="2"/>
        <v>#REF!</v>
      </c>
      <c r="G58" s="60">
        <f t="shared" si="2"/>
        <v>595220</v>
      </c>
      <c r="H58" s="60">
        <f t="shared" si="2"/>
        <v>538499</v>
      </c>
      <c r="I58" s="60" t="e">
        <f t="shared" si="2"/>
        <v>#REF!</v>
      </c>
      <c r="J58" s="130" t="e">
        <f t="shared" si="2"/>
        <v>#REF!</v>
      </c>
      <c r="K58" s="60" t="e">
        <f t="shared" si="2"/>
        <v>#REF!</v>
      </c>
      <c r="L58" s="60" t="e">
        <f t="shared" si="2"/>
        <v>#REF!</v>
      </c>
      <c r="M58" s="60" t="e">
        <f t="shared" si="2"/>
        <v>#REF!</v>
      </c>
      <c r="N58" s="60" t="e">
        <f t="shared" si="2"/>
        <v>#REF!</v>
      </c>
      <c r="O58" s="60" t="e">
        <f t="shared" si="2"/>
        <v>#REF!</v>
      </c>
      <c r="P58" s="60" t="e">
        <f t="shared" si="2"/>
        <v>#REF!</v>
      </c>
      <c r="Q58" s="60" t="e">
        <f t="shared" si="2"/>
        <v>#REF!</v>
      </c>
      <c r="R58" s="60" t="e">
        <f t="shared" si="2"/>
        <v>#REF!</v>
      </c>
      <c r="S58" s="60">
        <f t="shared" si="2"/>
        <v>82</v>
      </c>
      <c r="T58" s="143" t="e">
        <f t="shared" si="2"/>
        <v>#REF!</v>
      </c>
      <c r="U58" s="60">
        <f t="shared" si="2"/>
        <v>661388</v>
      </c>
      <c r="V58" s="60">
        <f t="shared" si="2"/>
        <v>563652</v>
      </c>
      <c r="W58" s="131">
        <f>V58/D58*100</f>
        <v>99.09824695269357</v>
      </c>
      <c r="X58" s="132" t="e">
        <f>SUM(X56,X54,X52,X50,X48,X46,X44,X42,X40,X38,X36,X34,X32,X30)</f>
        <v>#REF!</v>
      </c>
      <c r="Y58" s="60" t="e">
        <f>SUM(Y56,Y54,Y52,Y50,Y48,Y46,Y44,Y42,Y40,Y38,Y36,Y34,Y32,Y30)</f>
        <v>#REF!</v>
      </c>
      <c r="Z58" s="60" t="e">
        <f>SUM(Z56,Z54,Z52,Z50,Z48,Z46,Z44,Z42,Z40,Z38,Z36,Z34,Z32,Z30)</f>
        <v>#REF!</v>
      </c>
      <c r="AA58" s="133" t="e">
        <f>SUM(AA56,AA54,AA52,AA50,AA48,AA46,AA44,AA42,AA40,AA38,AA36,AA34,AA32,AA30)</f>
        <v>#REF!</v>
      </c>
    </row>
    <row r="59" spans="3:27" ht="21" customHeight="1" hidden="1" thickBot="1">
      <c r="C59" s="486"/>
      <c r="D59" s="134">
        <f t="shared" si="2"/>
        <v>0</v>
      </c>
      <c r="E59" s="134" t="e">
        <f t="shared" si="2"/>
        <v>#REF!</v>
      </c>
      <c r="F59" s="135" t="e">
        <f t="shared" si="2"/>
        <v>#REF!</v>
      </c>
      <c r="G59" s="134" t="e">
        <f t="shared" si="2"/>
        <v>#REF!</v>
      </c>
      <c r="H59" s="134" t="e">
        <f t="shared" si="2"/>
        <v>#REF!</v>
      </c>
      <c r="I59" s="134" t="e">
        <f t="shared" si="2"/>
        <v>#REF!</v>
      </c>
      <c r="J59" s="58" t="e">
        <f t="shared" si="2"/>
        <v>#REF!</v>
      </c>
      <c r="K59" s="134" t="e">
        <f t="shared" si="2"/>
        <v>#REF!</v>
      </c>
      <c r="L59" s="134" t="e">
        <f t="shared" si="2"/>
        <v>#REF!</v>
      </c>
      <c r="M59" s="134">
        <f t="shared" si="2"/>
        <v>0</v>
      </c>
      <c r="N59" s="134">
        <f t="shared" si="2"/>
        <v>0</v>
      </c>
      <c r="O59" s="134">
        <f t="shared" si="2"/>
        <v>0</v>
      </c>
      <c r="P59" s="134">
        <f t="shared" si="2"/>
        <v>0</v>
      </c>
      <c r="Q59" s="134">
        <f t="shared" si="2"/>
        <v>0</v>
      </c>
      <c r="R59" s="134">
        <f t="shared" si="2"/>
        <v>0</v>
      </c>
      <c r="S59" s="134">
        <f t="shared" si="2"/>
        <v>0</v>
      </c>
      <c r="T59" s="135">
        <f t="shared" si="2"/>
        <v>0</v>
      </c>
      <c r="U59" s="134">
        <f t="shared" si="2"/>
        <v>0</v>
      </c>
      <c r="V59" s="134">
        <f t="shared" si="2"/>
        <v>0</v>
      </c>
      <c r="W59" s="134">
        <f>SUM(W57,W55,W53,W51,W49,W47,W45,W43,W41,W39,W37,W35,W33,W31)</f>
        <v>0</v>
      </c>
      <c r="X59" s="136" t="e">
        <f>SUM(X57,X55,X53,X51,X49,X47,X45,X43,X41,X39,X37,X35,X33,X31)</f>
        <v>#REF!</v>
      </c>
      <c r="Y59" s="134" t="e">
        <f>SUM(Y57,Y55,Y53,Y51,Y49,Y47,Y45,Y43,Y41,Y39,Y37,Y35,Y33,Y31)</f>
        <v>#REF!</v>
      </c>
      <c r="Z59" s="134" t="e">
        <f>SUM(Z57,Z55,Z53,Z51,Z49,Z47,Z45,Z43,Z41,Z39,Z37,Z35,Z33,Z31)</f>
        <v>#REF!</v>
      </c>
      <c r="AA59" s="137" t="e">
        <f>AA58/D58*100</f>
        <v>#REF!</v>
      </c>
    </row>
    <row r="60" spans="3:27" ht="21" customHeight="1" hidden="1">
      <c r="C60" s="106" t="s">
        <v>19</v>
      </c>
      <c r="D60" s="107">
        <v>84134</v>
      </c>
      <c r="E60" s="108">
        <v>2</v>
      </c>
      <c r="F60" s="109">
        <v>1</v>
      </c>
      <c r="G60" s="108">
        <v>84008</v>
      </c>
      <c r="H60" s="108">
        <v>80164</v>
      </c>
      <c r="I60" s="108">
        <v>1</v>
      </c>
      <c r="J60" s="110" t="e">
        <v>#REF!</v>
      </c>
      <c r="K60" s="108">
        <v>3000</v>
      </c>
      <c r="L60" s="108">
        <v>2219</v>
      </c>
      <c r="M60" s="107">
        <v>5</v>
      </c>
      <c r="N60" s="107">
        <v>8550</v>
      </c>
      <c r="O60" s="107">
        <v>1386</v>
      </c>
      <c r="P60" s="107">
        <v>1</v>
      </c>
      <c r="Q60" s="107">
        <v>3000</v>
      </c>
      <c r="R60" s="107">
        <v>308</v>
      </c>
      <c r="S60" s="107">
        <v>9</v>
      </c>
      <c r="T60" s="111">
        <v>1</v>
      </c>
      <c r="U60" s="107">
        <v>95558</v>
      </c>
      <c r="V60" s="107">
        <v>83769</v>
      </c>
      <c r="W60" s="112">
        <v>99.5661682554021</v>
      </c>
      <c r="X60" s="124" t="e">
        <v>#REF!</v>
      </c>
      <c r="Y60" s="108" t="e">
        <v>#REF!</v>
      </c>
      <c r="Z60" s="108" t="e">
        <v>#REF!</v>
      </c>
      <c r="AA60" s="115" t="e">
        <f>SUM(V60,Z60:Z61)</f>
        <v>#REF!</v>
      </c>
    </row>
    <row r="61" spans="3:27" ht="21" customHeight="1" hidden="1">
      <c r="C61" s="116"/>
      <c r="D61" s="117"/>
      <c r="E61" s="118" t="e">
        <v>#REF!</v>
      </c>
      <c r="F61" s="119" t="e">
        <v>#REF!</v>
      </c>
      <c r="G61" s="118" t="e">
        <v>#REF!</v>
      </c>
      <c r="H61" s="118" t="e">
        <v>#REF!</v>
      </c>
      <c r="I61" s="118" t="e">
        <v>#REF!</v>
      </c>
      <c r="J61" s="119" t="e">
        <v>#REF!</v>
      </c>
      <c r="K61" s="118" t="e">
        <v>#REF!</v>
      </c>
      <c r="L61" s="118" t="e">
        <v>#REF!</v>
      </c>
      <c r="M61" s="117"/>
      <c r="N61" s="117"/>
      <c r="O61" s="117"/>
      <c r="P61" s="117"/>
      <c r="Q61" s="117"/>
      <c r="R61" s="117"/>
      <c r="S61" s="117"/>
      <c r="T61" s="120"/>
      <c r="U61" s="117"/>
      <c r="V61" s="117"/>
      <c r="W61" s="121"/>
      <c r="X61" s="122" t="e">
        <v>#REF!</v>
      </c>
      <c r="Y61" s="118" t="e">
        <v>#REF!</v>
      </c>
      <c r="Z61" s="118" t="e">
        <v>#REF!</v>
      </c>
      <c r="AA61" s="123" t="e">
        <f>ROUND(AA60/D60*340,2)</f>
        <v>#REF!</v>
      </c>
    </row>
    <row r="62" spans="3:27" ht="21" customHeight="1" hidden="1">
      <c r="C62" s="106" t="s">
        <v>37</v>
      </c>
      <c r="D62" s="107">
        <v>21909</v>
      </c>
      <c r="E62" s="108">
        <v>1</v>
      </c>
      <c r="F62" s="109" t="e">
        <v>#REF!</v>
      </c>
      <c r="G62" s="108">
        <v>23992</v>
      </c>
      <c r="H62" s="108">
        <v>18554</v>
      </c>
      <c r="I62" s="108">
        <v>3</v>
      </c>
      <c r="J62" s="110" t="e">
        <v>#REF!</v>
      </c>
      <c r="K62" s="108">
        <v>3050</v>
      </c>
      <c r="L62" s="108">
        <v>2654</v>
      </c>
      <c r="M62" s="107">
        <v>1</v>
      </c>
      <c r="N62" s="107">
        <v>2500</v>
      </c>
      <c r="O62" s="107">
        <v>128</v>
      </c>
      <c r="P62" s="107">
        <v>1</v>
      </c>
      <c r="Q62" s="107">
        <v>5000</v>
      </c>
      <c r="R62" s="107">
        <v>842</v>
      </c>
      <c r="S62" s="107">
        <v>7</v>
      </c>
      <c r="T62" s="111" t="e">
        <v>#REF!</v>
      </c>
      <c r="U62" s="107">
        <v>30777</v>
      </c>
      <c r="V62" s="107">
        <v>21756</v>
      </c>
      <c r="W62" s="112">
        <v>99.30165685334794</v>
      </c>
      <c r="X62" s="124" t="e">
        <v>#REF!</v>
      </c>
      <c r="Y62" s="108" t="e">
        <v>#REF!</v>
      </c>
      <c r="Z62" s="108" t="e">
        <v>#REF!</v>
      </c>
      <c r="AA62" s="115" t="e">
        <f>SUM(V62,Z62:Z63)</f>
        <v>#REF!</v>
      </c>
    </row>
    <row r="63" spans="3:27" ht="21" customHeight="1" hidden="1" thickBot="1">
      <c r="C63" s="116"/>
      <c r="D63" s="117"/>
      <c r="E63" s="118" t="e">
        <v>#REF!</v>
      </c>
      <c r="F63" s="119" t="e">
        <v>#REF!</v>
      </c>
      <c r="G63" s="118" t="e">
        <v>#REF!</v>
      </c>
      <c r="H63" s="118" t="e">
        <v>#REF!</v>
      </c>
      <c r="I63" s="118">
        <v>1</v>
      </c>
      <c r="J63" s="119" t="e">
        <v>#REF!</v>
      </c>
      <c r="K63" s="118">
        <v>1235</v>
      </c>
      <c r="L63" s="118">
        <v>420</v>
      </c>
      <c r="M63" s="117"/>
      <c r="N63" s="117"/>
      <c r="O63" s="117"/>
      <c r="P63" s="117"/>
      <c r="Q63" s="117"/>
      <c r="R63" s="117"/>
      <c r="S63" s="117"/>
      <c r="T63" s="120"/>
      <c r="U63" s="117"/>
      <c r="V63" s="117"/>
      <c r="W63" s="121"/>
      <c r="X63" s="122" t="e">
        <v>#REF!</v>
      </c>
      <c r="Y63" s="118" t="e">
        <v>#REF!</v>
      </c>
      <c r="Z63" s="118" t="e">
        <v>#REF!</v>
      </c>
      <c r="AA63" s="123" t="e">
        <f>ROUND(AA62/D62*100,2)</f>
        <v>#REF!</v>
      </c>
    </row>
    <row r="64" spans="3:27" ht="21" customHeight="1" hidden="1">
      <c r="C64" s="485" t="s">
        <v>188</v>
      </c>
      <c r="D64" s="60">
        <f aca="true" t="shared" si="3" ref="D64:V65">SUM(D60,D62)</f>
        <v>106043</v>
      </c>
      <c r="E64" s="60">
        <f t="shared" si="3"/>
        <v>3</v>
      </c>
      <c r="F64" s="143" t="e">
        <f t="shared" si="3"/>
        <v>#REF!</v>
      </c>
      <c r="G64" s="60">
        <f t="shared" si="3"/>
        <v>108000</v>
      </c>
      <c r="H64" s="60">
        <f t="shared" si="3"/>
        <v>98718</v>
      </c>
      <c r="I64" s="60">
        <f t="shared" si="3"/>
        <v>4</v>
      </c>
      <c r="J64" s="130" t="e">
        <f t="shared" si="3"/>
        <v>#REF!</v>
      </c>
      <c r="K64" s="60">
        <f t="shared" si="3"/>
        <v>6050</v>
      </c>
      <c r="L64" s="60">
        <f t="shared" si="3"/>
        <v>4873</v>
      </c>
      <c r="M64" s="60">
        <f t="shared" si="3"/>
        <v>6</v>
      </c>
      <c r="N64" s="60">
        <f t="shared" si="3"/>
        <v>11050</v>
      </c>
      <c r="O64" s="60">
        <f t="shared" si="3"/>
        <v>1514</v>
      </c>
      <c r="P64" s="60">
        <f t="shared" si="3"/>
        <v>2</v>
      </c>
      <c r="Q64" s="60">
        <f t="shared" si="3"/>
        <v>8000</v>
      </c>
      <c r="R64" s="60">
        <f t="shared" si="3"/>
        <v>1150</v>
      </c>
      <c r="S64" s="60">
        <f t="shared" si="3"/>
        <v>16</v>
      </c>
      <c r="T64" s="143" t="e">
        <f t="shared" si="3"/>
        <v>#REF!</v>
      </c>
      <c r="U64" s="60">
        <f t="shared" si="3"/>
        <v>126335</v>
      </c>
      <c r="V64" s="60">
        <f t="shared" si="3"/>
        <v>105525</v>
      </c>
      <c r="W64" s="131">
        <f>V64/D64*100</f>
        <v>99.51151891213942</v>
      </c>
      <c r="X64" s="132" t="e">
        <f>SUM(X60,X62)</f>
        <v>#REF!</v>
      </c>
      <c r="Y64" s="60" t="e">
        <f>SUM(Y60,Y62)</f>
        <v>#REF!</v>
      </c>
      <c r="Z64" s="60" t="e">
        <f>SUM(Z60,Z62)</f>
        <v>#REF!</v>
      </c>
      <c r="AA64" s="133" t="e">
        <f>SUM(AA60,AA62)</f>
        <v>#REF!</v>
      </c>
    </row>
    <row r="65" spans="3:27" ht="21" customHeight="1" hidden="1" thickBot="1">
      <c r="C65" s="486"/>
      <c r="D65" s="134">
        <f t="shared" si="3"/>
        <v>0</v>
      </c>
      <c r="E65" s="134" t="e">
        <f t="shared" si="3"/>
        <v>#REF!</v>
      </c>
      <c r="F65" s="135" t="e">
        <f t="shared" si="3"/>
        <v>#REF!</v>
      </c>
      <c r="G65" s="134" t="e">
        <f t="shared" si="3"/>
        <v>#REF!</v>
      </c>
      <c r="H65" s="134" t="e">
        <f t="shared" si="3"/>
        <v>#REF!</v>
      </c>
      <c r="I65" s="134" t="e">
        <f t="shared" si="3"/>
        <v>#REF!</v>
      </c>
      <c r="J65" s="58" t="e">
        <f t="shared" si="3"/>
        <v>#REF!</v>
      </c>
      <c r="K65" s="134" t="e">
        <f t="shared" si="3"/>
        <v>#REF!</v>
      </c>
      <c r="L65" s="134" t="e">
        <f t="shared" si="3"/>
        <v>#REF!</v>
      </c>
      <c r="M65" s="134">
        <f t="shared" si="3"/>
        <v>0</v>
      </c>
      <c r="N65" s="134">
        <f t="shared" si="3"/>
        <v>0</v>
      </c>
      <c r="O65" s="134">
        <f t="shared" si="3"/>
        <v>0</v>
      </c>
      <c r="P65" s="134">
        <f t="shared" si="3"/>
        <v>0</v>
      </c>
      <c r="Q65" s="134">
        <f t="shared" si="3"/>
        <v>0</v>
      </c>
      <c r="R65" s="134">
        <f t="shared" si="3"/>
        <v>0</v>
      </c>
      <c r="S65" s="134">
        <f t="shared" si="3"/>
        <v>0</v>
      </c>
      <c r="T65" s="135">
        <f t="shared" si="3"/>
        <v>0</v>
      </c>
      <c r="U65" s="134">
        <f t="shared" si="3"/>
        <v>0</v>
      </c>
      <c r="V65" s="134">
        <f t="shared" si="3"/>
        <v>0</v>
      </c>
      <c r="W65" s="134">
        <f>SUM(W61,W63)</f>
        <v>0</v>
      </c>
      <c r="X65" s="136" t="e">
        <f>SUM(X61,X63)</f>
        <v>#REF!</v>
      </c>
      <c r="Y65" s="134" t="e">
        <f>SUM(Y61,Y63)</f>
        <v>#REF!</v>
      </c>
      <c r="Z65" s="134" t="e">
        <f>SUM(Z61,Z63)</f>
        <v>#REF!</v>
      </c>
      <c r="AA65" s="137" t="e">
        <f>AA64/D64*100</f>
        <v>#REF!</v>
      </c>
    </row>
    <row r="66" spans="3:27" ht="21" customHeight="1" hidden="1">
      <c r="C66" s="106" t="s">
        <v>11</v>
      </c>
      <c r="D66" s="107">
        <v>121132</v>
      </c>
      <c r="E66" s="108">
        <v>1</v>
      </c>
      <c r="F66" s="109" t="e">
        <v>#REF!</v>
      </c>
      <c r="G66" s="108">
        <v>123100</v>
      </c>
      <c r="H66" s="108">
        <v>110592</v>
      </c>
      <c r="I66" s="108">
        <v>3</v>
      </c>
      <c r="J66" s="110" t="e">
        <v>#REF!</v>
      </c>
      <c r="K66" s="108">
        <v>5850</v>
      </c>
      <c r="L66" s="108">
        <v>5419</v>
      </c>
      <c r="M66" s="107">
        <v>5</v>
      </c>
      <c r="N66" s="107">
        <v>18010</v>
      </c>
      <c r="O66" s="107">
        <v>702</v>
      </c>
      <c r="P66" s="107" t="e">
        <v>#REF!</v>
      </c>
      <c r="Q66" s="107" t="e">
        <v>#REF!</v>
      </c>
      <c r="R66" s="107" t="e">
        <v>#REF!</v>
      </c>
      <c r="S66" s="107">
        <v>16</v>
      </c>
      <c r="T66" s="111" t="e">
        <v>#REF!</v>
      </c>
      <c r="U66" s="107">
        <v>153500</v>
      </c>
      <c r="V66" s="107">
        <v>120970</v>
      </c>
      <c r="W66" s="112">
        <v>99.86626159891688</v>
      </c>
      <c r="X66" s="124" t="e">
        <v>#REF!</v>
      </c>
      <c r="Y66" s="108" t="e">
        <v>#REF!</v>
      </c>
      <c r="Z66" s="108" t="e">
        <v>#REF!</v>
      </c>
      <c r="AA66" s="115" t="e">
        <f>SUM(V66,Z66:Z67)</f>
        <v>#REF!</v>
      </c>
    </row>
    <row r="67" spans="3:27" ht="21" customHeight="1" hidden="1">
      <c r="C67" s="116"/>
      <c r="D67" s="117"/>
      <c r="E67" s="118" t="e">
        <v>#REF!</v>
      </c>
      <c r="F67" s="119" t="e">
        <v>#REF!</v>
      </c>
      <c r="G67" s="118" t="e">
        <v>#REF!</v>
      </c>
      <c r="H67" s="118" t="e">
        <v>#REF!</v>
      </c>
      <c r="I67" s="118">
        <v>7</v>
      </c>
      <c r="J67" s="119" t="e">
        <v>#REF!</v>
      </c>
      <c r="K67" s="118">
        <v>6540</v>
      </c>
      <c r="L67" s="118">
        <v>4257</v>
      </c>
      <c r="M67" s="117"/>
      <c r="N67" s="117"/>
      <c r="O67" s="117"/>
      <c r="P67" s="117"/>
      <c r="Q67" s="117"/>
      <c r="R67" s="117"/>
      <c r="S67" s="117"/>
      <c r="T67" s="120"/>
      <c r="U67" s="117"/>
      <c r="V67" s="117"/>
      <c r="W67" s="121"/>
      <c r="X67" s="122">
        <v>2</v>
      </c>
      <c r="Y67" s="118">
        <v>166</v>
      </c>
      <c r="Z67" s="118">
        <v>133</v>
      </c>
      <c r="AA67" s="123" t="e">
        <f>ROUND(AA66/D66*100,2)</f>
        <v>#REF!</v>
      </c>
    </row>
    <row r="68" spans="3:27" ht="21" customHeight="1" hidden="1">
      <c r="C68" s="106" t="s">
        <v>14</v>
      </c>
      <c r="D68" s="107">
        <v>236006</v>
      </c>
      <c r="E68" s="108">
        <v>1</v>
      </c>
      <c r="F68" s="109" t="e">
        <v>#REF!</v>
      </c>
      <c r="G68" s="108">
        <v>217800</v>
      </c>
      <c r="H68" s="108">
        <v>214810</v>
      </c>
      <c r="I68" s="108">
        <v>1</v>
      </c>
      <c r="J68" s="110" t="e">
        <v>#REF!</v>
      </c>
      <c r="K68" s="108">
        <v>1000</v>
      </c>
      <c r="L68" s="108">
        <v>922</v>
      </c>
      <c r="M68" s="107">
        <v>5</v>
      </c>
      <c r="N68" s="107">
        <v>6839</v>
      </c>
      <c r="O68" s="107">
        <v>786</v>
      </c>
      <c r="P68" s="107">
        <v>3</v>
      </c>
      <c r="Q68" s="107">
        <v>3009</v>
      </c>
      <c r="R68" s="107">
        <v>549</v>
      </c>
      <c r="S68" s="107">
        <v>27</v>
      </c>
      <c r="T68" s="111" t="e">
        <v>#REF!</v>
      </c>
      <c r="U68" s="107">
        <v>257629</v>
      </c>
      <c r="V68" s="107">
        <v>235865</v>
      </c>
      <c r="W68" s="112">
        <v>99.94025575620958</v>
      </c>
      <c r="X68" s="124">
        <v>1</v>
      </c>
      <c r="Y68" s="108">
        <v>100</v>
      </c>
      <c r="Z68" s="108">
        <v>64</v>
      </c>
      <c r="AA68" s="115" t="e">
        <f>SUM(V68,Z68:Z69)</f>
        <v>#REF!</v>
      </c>
    </row>
    <row r="69" spans="3:27" ht="21" customHeight="1" hidden="1">
      <c r="C69" s="116"/>
      <c r="D69" s="117"/>
      <c r="E69" s="118" t="e">
        <v>#REF!</v>
      </c>
      <c r="F69" s="119" t="e">
        <v>#REF!</v>
      </c>
      <c r="G69" s="118" t="e">
        <v>#REF!</v>
      </c>
      <c r="H69" s="118" t="e">
        <v>#REF!</v>
      </c>
      <c r="I69" s="118">
        <v>17</v>
      </c>
      <c r="J69" s="119" t="e">
        <v>#REF!</v>
      </c>
      <c r="K69" s="118">
        <v>31990</v>
      </c>
      <c r="L69" s="118">
        <v>19347</v>
      </c>
      <c r="M69" s="117"/>
      <c r="N69" s="117"/>
      <c r="O69" s="117"/>
      <c r="P69" s="117"/>
      <c r="Q69" s="117"/>
      <c r="R69" s="117"/>
      <c r="S69" s="117"/>
      <c r="T69" s="120"/>
      <c r="U69" s="117"/>
      <c r="V69" s="117"/>
      <c r="W69" s="121"/>
      <c r="X69" s="122" t="e">
        <v>#REF!</v>
      </c>
      <c r="Y69" s="118" t="e">
        <v>#REF!</v>
      </c>
      <c r="Z69" s="118" t="e">
        <v>#REF!</v>
      </c>
      <c r="AA69" s="123" t="e">
        <f>ROUND(AA68/D68*100,2)</f>
        <v>#REF!</v>
      </c>
    </row>
    <row r="70" spans="3:27" ht="21" customHeight="1" hidden="1">
      <c r="C70" s="106" t="s">
        <v>38</v>
      </c>
      <c r="D70" s="107">
        <v>10141</v>
      </c>
      <c r="E70" s="108">
        <v>1</v>
      </c>
      <c r="F70" s="109" t="e">
        <v>#REF!</v>
      </c>
      <c r="G70" s="108">
        <v>8700</v>
      </c>
      <c r="H70" s="108">
        <v>8033</v>
      </c>
      <c r="I70" s="108">
        <v>3</v>
      </c>
      <c r="J70" s="110" t="e">
        <v>#REF!</v>
      </c>
      <c r="K70" s="108">
        <v>1300</v>
      </c>
      <c r="L70" s="108">
        <v>936</v>
      </c>
      <c r="M70" s="107" t="e">
        <v>#REF!</v>
      </c>
      <c r="N70" s="107" t="e">
        <v>#REF!</v>
      </c>
      <c r="O70" s="107" t="e">
        <v>#REF!</v>
      </c>
      <c r="P70" s="107" t="e">
        <v>#REF!</v>
      </c>
      <c r="Q70" s="107" t="e">
        <v>#REF!</v>
      </c>
      <c r="R70" s="107" t="e">
        <v>#REF!</v>
      </c>
      <c r="S70" s="107">
        <v>9</v>
      </c>
      <c r="T70" s="111" t="e">
        <v>#REF!</v>
      </c>
      <c r="U70" s="107">
        <v>11640</v>
      </c>
      <c r="V70" s="107">
        <v>10070</v>
      </c>
      <c r="W70" s="112">
        <v>99.29987180751405</v>
      </c>
      <c r="X70" s="124">
        <v>3</v>
      </c>
      <c r="Y70" s="108">
        <v>280</v>
      </c>
      <c r="Z70" s="108">
        <v>71</v>
      </c>
      <c r="AA70" s="115" t="e">
        <f>SUM(V70,Z70:Z71)</f>
        <v>#REF!</v>
      </c>
    </row>
    <row r="71" spans="3:27" ht="21" customHeight="1" hidden="1" thickBot="1">
      <c r="C71" s="116"/>
      <c r="D71" s="117"/>
      <c r="E71" s="118" t="e">
        <v>#REF!</v>
      </c>
      <c r="F71" s="119" t="e">
        <v>#REF!</v>
      </c>
      <c r="G71" s="118" t="e">
        <v>#REF!</v>
      </c>
      <c r="H71" s="118" t="e">
        <v>#REF!</v>
      </c>
      <c r="I71" s="118">
        <v>5</v>
      </c>
      <c r="J71" s="119" t="e">
        <v>#REF!</v>
      </c>
      <c r="K71" s="118">
        <v>1640</v>
      </c>
      <c r="L71" s="118">
        <v>1101</v>
      </c>
      <c r="M71" s="117"/>
      <c r="N71" s="117"/>
      <c r="O71" s="117"/>
      <c r="P71" s="117"/>
      <c r="Q71" s="117"/>
      <c r="R71" s="117"/>
      <c r="S71" s="117"/>
      <c r="T71" s="120"/>
      <c r="U71" s="117"/>
      <c r="V71" s="117"/>
      <c r="W71" s="121"/>
      <c r="X71" s="122" t="e">
        <v>#REF!</v>
      </c>
      <c r="Y71" s="118" t="e">
        <v>#REF!</v>
      </c>
      <c r="Z71" s="118" t="e">
        <v>#REF!</v>
      </c>
      <c r="AA71" s="123" t="e">
        <f>ROUND(AA70/D70*100,2)</f>
        <v>#REF!</v>
      </c>
    </row>
    <row r="72" spans="3:27" ht="21" customHeight="1" hidden="1">
      <c r="C72" s="485" t="s">
        <v>189</v>
      </c>
      <c r="D72" s="60">
        <f aca="true" t="shared" si="4" ref="D72:V73">SUM(D70,D68,D66)</f>
        <v>367279</v>
      </c>
      <c r="E72" s="60">
        <f t="shared" si="4"/>
        <v>3</v>
      </c>
      <c r="F72" s="129" t="e">
        <f t="shared" si="4"/>
        <v>#REF!</v>
      </c>
      <c r="G72" s="60">
        <f t="shared" si="4"/>
        <v>349600</v>
      </c>
      <c r="H72" s="60">
        <f t="shared" si="4"/>
        <v>333435</v>
      </c>
      <c r="I72" s="60">
        <f t="shared" si="4"/>
        <v>7</v>
      </c>
      <c r="J72" s="130" t="e">
        <f t="shared" si="4"/>
        <v>#REF!</v>
      </c>
      <c r="K72" s="60">
        <f t="shared" si="4"/>
        <v>8150</v>
      </c>
      <c r="L72" s="60">
        <f t="shared" si="4"/>
        <v>7277</v>
      </c>
      <c r="M72" s="60" t="e">
        <f t="shared" si="4"/>
        <v>#REF!</v>
      </c>
      <c r="N72" s="60" t="e">
        <f t="shared" si="4"/>
        <v>#REF!</v>
      </c>
      <c r="O72" s="60" t="e">
        <f t="shared" si="4"/>
        <v>#REF!</v>
      </c>
      <c r="P72" s="60" t="e">
        <f t="shared" si="4"/>
        <v>#REF!</v>
      </c>
      <c r="Q72" s="60" t="e">
        <f t="shared" si="4"/>
        <v>#REF!</v>
      </c>
      <c r="R72" s="60" t="e">
        <f t="shared" si="4"/>
        <v>#REF!</v>
      </c>
      <c r="S72" s="60">
        <f t="shared" si="4"/>
        <v>52</v>
      </c>
      <c r="T72" s="129" t="e">
        <f t="shared" si="4"/>
        <v>#REF!</v>
      </c>
      <c r="U72" s="60">
        <f t="shared" si="4"/>
        <v>422769</v>
      </c>
      <c r="V72" s="60">
        <f t="shared" si="4"/>
        <v>366905</v>
      </c>
      <c r="W72" s="131">
        <f>V72/D72*100</f>
        <v>99.89817005600648</v>
      </c>
      <c r="X72" s="132" t="e">
        <f>SUM(X70,X68,X66)</f>
        <v>#REF!</v>
      </c>
      <c r="Y72" s="60" t="e">
        <f>SUM(Y70,Y68,Y66)</f>
        <v>#REF!</v>
      </c>
      <c r="Z72" s="60" t="e">
        <f>SUM(Z70,Z68,Z66)</f>
        <v>#REF!</v>
      </c>
      <c r="AA72" s="133" t="e">
        <f>SUM(AA70,AA68,AA66)</f>
        <v>#REF!</v>
      </c>
    </row>
    <row r="73" spans="3:27" ht="21" customHeight="1" hidden="1" thickBot="1">
      <c r="C73" s="486"/>
      <c r="D73" s="134">
        <f t="shared" si="4"/>
        <v>0</v>
      </c>
      <c r="E73" s="134" t="e">
        <f t="shared" si="4"/>
        <v>#REF!</v>
      </c>
      <c r="F73" s="135" t="e">
        <f t="shared" si="4"/>
        <v>#REF!</v>
      </c>
      <c r="G73" s="134" t="e">
        <f t="shared" si="4"/>
        <v>#REF!</v>
      </c>
      <c r="H73" s="134" t="e">
        <f t="shared" si="4"/>
        <v>#REF!</v>
      </c>
      <c r="I73" s="134">
        <f t="shared" si="4"/>
        <v>29</v>
      </c>
      <c r="J73" s="58" t="e">
        <f t="shared" si="4"/>
        <v>#REF!</v>
      </c>
      <c r="K73" s="134">
        <f t="shared" si="4"/>
        <v>40170</v>
      </c>
      <c r="L73" s="134">
        <f t="shared" si="4"/>
        <v>24705</v>
      </c>
      <c r="M73" s="134">
        <f t="shared" si="4"/>
        <v>0</v>
      </c>
      <c r="N73" s="134">
        <f t="shared" si="4"/>
        <v>0</v>
      </c>
      <c r="O73" s="134">
        <f t="shared" si="4"/>
        <v>0</v>
      </c>
      <c r="P73" s="134">
        <f t="shared" si="4"/>
        <v>0</v>
      </c>
      <c r="Q73" s="134">
        <f t="shared" si="4"/>
        <v>0</v>
      </c>
      <c r="R73" s="134">
        <f t="shared" si="4"/>
        <v>0</v>
      </c>
      <c r="S73" s="134">
        <f t="shared" si="4"/>
        <v>0</v>
      </c>
      <c r="T73" s="135">
        <f t="shared" si="4"/>
        <v>0</v>
      </c>
      <c r="U73" s="134">
        <f t="shared" si="4"/>
        <v>0</v>
      </c>
      <c r="V73" s="134">
        <f t="shared" si="4"/>
        <v>0</v>
      </c>
      <c r="W73" s="134">
        <f>SUM(W71,W69,W67)</f>
        <v>0</v>
      </c>
      <c r="X73" s="136" t="e">
        <f>SUM(X71,X69,X67)</f>
        <v>#REF!</v>
      </c>
      <c r="Y73" s="134" t="e">
        <f>SUM(Y71,Y69,Y67)</f>
        <v>#REF!</v>
      </c>
      <c r="Z73" s="134" t="e">
        <f>SUM(Z71,Z69,Z67)</f>
        <v>#REF!</v>
      </c>
      <c r="AA73" s="137" t="e">
        <f>AA72/D72*100</f>
        <v>#REF!</v>
      </c>
    </row>
    <row r="74" spans="3:27" ht="21" customHeight="1" hidden="1">
      <c r="C74" s="106" t="s">
        <v>190</v>
      </c>
      <c r="D74" s="107">
        <v>234532</v>
      </c>
      <c r="E74" s="108">
        <v>1</v>
      </c>
      <c r="F74" s="109" t="e">
        <v>#REF!</v>
      </c>
      <c r="G74" s="108">
        <v>233000</v>
      </c>
      <c r="H74" s="108">
        <v>232337</v>
      </c>
      <c r="I74" s="108">
        <v>2</v>
      </c>
      <c r="J74" s="110" t="e">
        <v>#REF!</v>
      </c>
      <c r="K74" s="108">
        <v>1900</v>
      </c>
      <c r="L74" s="108">
        <v>1531</v>
      </c>
      <c r="M74" s="107">
        <v>1</v>
      </c>
      <c r="N74" s="107">
        <v>189</v>
      </c>
      <c r="O74" s="107">
        <v>189</v>
      </c>
      <c r="P74" s="107">
        <v>1</v>
      </c>
      <c r="Q74" s="107">
        <v>290</v>
      </c>
      <c r="R74" s="107">
        <v>200</v>
      </c>
      <c r="S74" s="107">
        <v>7</v>
      </c>
      <c r="T74" s="111">
        <v>0</v>
      </c>
      <c r="U74" s="107">
        <v>235889</v>
      </c>
      <c r="V74" s="107">
        <v>234232</v>
      </c>
      <c r="W74" s="112">
        <v>99.87208568553545</v>
      </c>
      <c r="X74" s="124" t="e">
        <v>#REF!</v>
      </c>
      <c r="Y74" s="108" t="e">
        <v>#REF!</v>
      </c>
      <c r="Z74" s="108" t="e">
        <v>#REF!</v>
      </c>
      <c r="AA74" s="115" t="e">
        <f>SUM(V74,Z74:Z75)</f>
        <v>#REF!</v>
      </c>
    </row>
    <row r="75" spans="3:27" ht="21" customHeight="1" hidden="1">
      <c r="C75" s="144"/>
      <c r="D75" s="117"/>
      <c r="E75" s="118" t="e">
        <v>#REF!</v>
      </c>
      <c r="F75" s="119" t="e">
        <v>#REF!</v>
      </c>
      <c r="G75" s="118" t="e">
        <v>#REF!</v>
      </c>
      <c r="H75" s="118" t="e">
        <v>#REF!</v>
      </c>
      <c r="I75" s="118">
        <v>2</v>
      </c>
      <c r="J75" s="119" t="e">
        <v>#REF!</v>
      </c>
      <c r="K75" s="118">
        <v>800</v>
      </c>
      <c r="L75" s="118">
        <v>175</v>
      </c>
      <c r="M75" s="117"/>
      <c r="N75" s="117"/>
      <c r="O75" s="117"/>
      <c r="P75" s="117"/>
      <c r="Q75" s="117"/>
      <c r="R75" s="117"/>
      <c r="S75" s="117"/>
      <c r="T75" s="120"/>
      <c r="U75" s="117"/>
      <c r="V75" s="117"/>
      <c r="W75" s="121"/>
      <c r="X75" s="122">
        <v>7</v>
      </c>
      <c r="Y75" s="118">
        <v>478</v>
      </c>
      <c r="Z75" s="118">
        <v>346</v>
      </c>
      <c r="AA75" s="123" t="e">
        <f>ROUND(AA74/D74*100,2)</f>
        <v>#REF!</v>
      </c>
    </row>
    <row r="76" spans="3:27" ht="21" customHeight="1" hidden="1">
      <c r="C76" s="106" t="s">
        <v>39</v>
      </c>
      <c r="D76" s="107">
        <v>17087</v>
      </c>
      <c r="E76" s="108">
        <v>1</v>
      </c>
      <c r="F76" s="109" t="e">
        <v>#REF!</v>
      </c>
      <c r="G76" s="108">
        <v>20000</v>
      </c>
      <c r="H76" s="108">
        <v>16813</v>
      </c>
      <c r="I76" s="108">
        <v>1</v>
      </c>
      <c r="J76" s="110" t="e">
        <v>#REF!</v>
      </c>
      <c r="K76" s="108">
        <v>160</v>
      </c>
      <c r="L76" s="108">
        <v>106</v>
      </c>
      <c r="M76" s="107" t="e">
        <v>#REF!</v>
      </c>
      <c r="N76" s="107" t="e">
        <v>#REF!</v>
      </c>
      <c r="O76" s="107" t="e">
        <v>#REF!</v>
      </c>
      <c r="P76" s="107" t="e">
        <v>#REF!</v>
      </c>
      <c r="Q76" s="107" t="e">
        <v>#REF!</v>
      </c>
      <c r="R76" s="107" t="e">
        <v>#REF!</v>
      </c>
      <c r="S76" s="107">
        <v>2</v>
      </c>
      <c r="T76" s="111" t="e">
        <v>#REF!</v>
      </c>
      <c r="U76" s="107">
        <v>20160</v>
      </c>
      <c r="V76" s="107">
        <v>16919</v>
      </c>
      <c r="W76" s="112">
        <v>99.01679639492012</v>
      </c>
      <c r="X76" s="124">
        <v>2</v>
      </c>
      <c r="Y76" s="108">
        <v>194</v>
      </c>
      <c r="Z76" s="108">
        <v>100</v>
      </c>
      <c r="AA76" s="115">
        <f>SUM(V76,Z76:Z77)</f>
        <v>17098</v>
      </c>
    </row>
    <row r="77" spans="3:27" ht="21" customHeight="1" hidden="1">
      <c r="C77" s="116"/>
      <c r="D77" s="117"/>
      <c r="E77" s="118" t="e">
        <v>#REF!</v>
      </c>
      <c r="F77" s="119" t="e">
        <v>#REF!</v>
      </c>
      <c r="G77" s="118" t="e">
        <v>#REF!</v>
      </c>
      <c r="H77" s="118" t="e">
        <v>#REF!</v>
      </c>
      <c r="I77" s="118" t="e">
        <v>#REF!</v>
      </c>
      <c r="J77" s="119" t="e">
        <v>#REF!</v>
      </c>
      <c r="K77" s="118" t="e">
        <v>#REF!</v>
      </c>
      <c r="L77" s="118" t="e">
        <v>#REF!</v>
      </c>
      <c r="M77" s="117"/>
      <c r="N77" s="117"/>
      <c r="O77" s="117"/>
      <c r="P77" s="117"/>
      <c r="Q77" s="117"/>
      <c r="R77" s="117"/>
      <c r="S77" s="117"/>
      <c r="T77" s="120"/>
      <c r="U77" s="117"/>
      <c r="V77" s="117"/>
      <c r="W77" s="121"/>
      <c r="X77" s="122">
        <v>3</v>
      </c>
      <c r="Y77" s="118">
        <v>103</v>
      </c>
      <c r="Z77" s="118">
        <v>79</v>
      </c>
      <c r="AA77" s="123">
        <f>ROUND(AA76/D76*100,2)</f>
        <v>100.06</v>
      </c>
    </row>
    <row r="78" spans="3:27" ht="21" customHeight="1" hidden="1">
      <c r="C78" s="106" t="s">
        <v>40</v>
      </c>
      <c r="D78" s="107">
        <v>13281</v>
      </c>
      <c r="E78" s="108">
        <v>1</v>
      </c>
      <c r="F78" s="109" t="e">
        <v>#REF!</v>
      </c>
      <c r="G78" s="108">
        <v>16000</v>
      </c>
      <c r="H78" s="108">
        <v>12780</v>
      </c>
      <c r="I78" s="108" t="e">
        <v>#REF!</v>
      </c>
      <c r="J78" s="110" t="e">
        <v>#REF!</v>
      </c>
      <c r="K78" s="108" t="e">
        <v>#REF!</v>
      </c>
      <c r="L78" s="108" t="e">
        <v>#REF!</v>
      </c>
      <c r="M78" s="107">
        <v>1</v>
      </c>
      <c r="N78" s="107">
        <v>4400</v>
      </c>
      <c r="O78" s="107">
        <v>451</v>
      </c>
      <c r="P78" s="107" t="e">
        <v>#REF!</v>
      </c>
      <c r="Q78" s="107" t="e">
        <v>#REF!</v>
      </c>
      <c r="R78" s="107" t="e">
        <v>#REF!</v>
      </c>
      <c r="S78" s="107">
        <v>2</v>
      </c>
      <c r="T78" s="111" t="e">
        <v>#REF!</v>
      </c>
      <c r="U78" s="107">
        <v>20400</v>
      </c>
      <c r="V78" s="107">
        <v>13231</v>
      </c>
      <c r="W78" s="112">
        <v>99.62352232512612</v>
      </c>
      <c r="X78" s="124" t="e">
        <v>#REF!</v>
      </c>
      <c r="Y78" s="108" t="e">
        <v>#REF!</v>
      </c>
      <c r="Z78" s="108" t="e">
        <v>#REF!</v>
      </c>
      <c r="AA78" s="115" t="e">
        <f>SUM(V78,Z78:Z79)</f>
        <v>#REF!</v>
      </c>
    </row>
    <row r="79" spans="3:27" ht="21" customHeight="1" hidden="1">
      <c r="C79" s="116"/>
      <c r="D79" s="117"/>
      <c r="E79" s="118" t="e">
        <v>#REF!</v>
      </c>
      <c r="F79" s="119" t="e">
        <v>#REF!</v>
      </c>
      <c r="G79" s="118" t="e">
        <v>#REF!</v>
      </c>
      <c r="H79" s="118" t="e">
        <v>#REF!</v>
      </c>
      <c r="I79" s="118" t="e">
        <v>#REF!</v>
      </c>
      <c r="J79" s="119" t="e">
        <v>#REF!</v>
      </c>
      <c r="K79" s="118" t="e">
        <v>#REF!</v>
      </c>
      <c r="L79" s="118" t="e">
        <v>#REF!</v>
      </c>
      <c r="M79" s="117"/>
      <c r="N79" s="117"/>
      <c r="O79" s="117"/>
      <c r="P79" s="117"/>
      <c r="Q79" s="117"/>
      <c r="R79" s="117"/>
      <c r="S79" s="117"/>
      <c r="T79" s="120"/>
      <c r="U79" s="117"/>
      <c r="V79" s="117"/>
      <c r="W79" s="121"/>
      <c r="X79" s="122" t="e">
        <v>#REF!</v>
      </c>
      <c r="Y79" s="118" t="e">
        <v>#REF!</v>
      </c>
      <c r="Z79" s="118" t="e">
        <v>#REF!</v>
      </c>
      <c r="AA79" s="123" t="e">
        <f>ROUND(AA78/D78*100,2)</f>
        <v>#REF!</v>
      </c>
    </row>
    <row r="80" spans="3:27" ht="21" customHeight="1" hidden="1">
      <c r="C80" s="106" t="s">
        <v>41</v>
      </c>
      <c r="D80" s="107">
        <v>9919</v>
      </c>
      <c r="E80" s="108">
        <v>1</v>
      </c>
      <c r="F80" s="109" t="e">
        <v>#REF!</v>
      </c>
      <c r="G80" s="108">
        <v>9700</v>
      </c>
      <c r="H80" s="108">
        <v>9056</v>
      </c>
      <c r="I80" s="108" t="e">
        <v>#REF!</v>
      </c>
      <c r="J80" s="110" t="e">
        <v>#REF!</v>
      </c>
      <c r="K80" s="108" t="e">
        <v>#REF!</v>
      </c>
      <c r="L80" s="108" t="e">
        <v>#REF!</v>
      </c>
      <c r="M80" s="107" t="e">
        <v>#REF!</v>
      </c>
      <c r="N80" s="107" t="e">
        <v>#REF!</v>
      </c>
      <c r="O80" s="107" t="e">
        <v>#REF!</v>
      </c>
      <c r="P80" s="107" t="e">
        <v>#REF!</v>
      </c>
      <c r="Q80" s="107" t="e">
        <v>#REF!</v>
      </c>
      <c r="R80" s="107" t="e">
        <v>#REF!</v>
      </c>
      <c r="S80" s="107">
        <v>5</v>
      </c>
      <c r="T80" s="111" t="e">
        <v>#REF!</v>
      </c>
      <c r="U80" s="107">
        <v>10658</v>
      </c>
      <c r="V80" s="107">
        <v>9760</v>
      </c>
      <c r="W80" s="112">
        <v>98.3970158282085</v>
      </c>
      <c r="X80" s="124" t="e">
        <v>#REF!</v>
      </c>
      <c r="Y80" s="108" t="e">
        <v>#REF!</v>
      </c>
      <c r="Z80" s="108" t="e">
        <v>#REF!</v>
      </c>
      <c r="AA80" s="115" t="e">
        <f>SUM(V80,Z80:Z81)</f>
        <v>#REF!</v>
      </c>
    </row>
    <row r="81" spans="3:27" ht="21" customHeight="1" hidden="1" thickBot="1">
      <c r="C81" s="116"/>
      <c r="D81" s="117"/>
      <c r="E81" s="118" t="e">
        <v>#REF!</v>
      </c>
      <c r="F81" s="119" t="e">
        <v>#REF!</v>
      </c>
      <c r="G81" s="118" t="e">
        <v>#REF!</v>
      </c>
      <c r="H81" s="118" t="e">
        <v>#REF!</v>
      </c>
      <c r="I81" s="118">
        <v>4</v>
      </c>
      <c r="J81" s="119" t="e">
        <v>#REF!</v>
      </c>
      <c r="K81" s="118">
        <v>958</v>
      </c>
      <c r="L81" s="118">
        <v>704</v>
      </c>
      <c r="M81" s="117"/>
      <c r="N81" s="117"/>
      <c r="O81" s="117"/>
      <c r="P81" s="117"/>
      <c r="Q81" s="117"/>
      <c r="R81" s="117"/>
      <c r="S81" s="117"/>
      <c r="T81" s="120"/>
      <c r="U81" s="117"/>
      <c r="V81" s="117"/>
      <c r="W81" s="121"/>
      <c r="X81" s="122">
        <v>10</v>
      </c>
      <c r="Y81" s="118">
        <v>833</v>
      </c>
      <c r="Z81" s="118">
        <v>207</v>
      </c>
      <c r="AA81" s="123" t="e">
        <f>ROUND(AA80/D80*100,2)</f>
        <v>#REF!</v>
      </c>
    </row>
    <row r="82" spans="3:27" ht="21" customHeight="1" hidden="1">
      <c r="C82" s="485" t="s">
        <v>191</v>
      </c>
      <c r="D82" s="60">
        <f aca="true" t="shared" si="5" ref="D82:V83">SUM(D74,D76,D78,D80)</f>
        <v>274819</v>
      </c>
      <c r="E82" s="60">
        <f t="shared" si="5"/>
        <v>4</v>
      </c>
      <c r="F82" s="129" t="e">
        <f t="shared" si="5"/>
        <v>#REF!</v>
      </c>
      <c r="G82" s="60">
        <f t="shared" si="5"/>
        <v>278700</v>
      </c>
      <c r="H82" s="60">
        <f t="shared" si="5"/>
        <v>270986</v>
      </c>
      <c r="I82" s="60" t="e">
        <f t="shared" si="5"/>
        <v>#REF!</v>
      </c>
      <c r="J82" s="130" t="e">
        <f t="shared" si="5"/>
        <v>#REF!</v>
      </c>
      <c r="K82" s="60" t="e">
        <f t="shared" si="5"/>
        <v>#REF!</v>
      </c>
      <c r="L82" s="60" t="e">
        <f t="shared" si="5"/>
        <v>#REF!</v>
      </c>
      <c r="M82" s="60" t="e">
        <f t="shared" si="5"/>
        <v>#REF!</v>
      </c>
      <c r="N82" s="60" t="e">
        <f t="shared" si="5"/>
        <v>#REF!</v>
      </c>
      <c r="O82" s="60" t="e">
        <f t="shared" si="5"/>
        <v>#REF!</v>
      </c>
      <c r="P82" s="60" t="e">
        <f t="shared" si="5"/>
        <v>#REF!</v>
      </c>
      <c r="Q82" s="60" t="e">
        <f t="shared" si="5"/>
        <v>#REF!</v>
      </c>
      <c r="R82" s="60" t="e">
        <f t="shared" si="5"/>
        <v>#REF!</v>
      </c>
      <c r="S82" s="60">
        <f t="shared" si="5"/>
        <v>16</v>
      </c>
      <c r="T82" s="129" t="e">
        <f t="shared" si="5"/>
        <v>#REF!</v>
      </c>
      <c r="U82" s="60">
        <f t="shared" si="5"/>
        <v>287107</v>
      </c>
      <c r="V82" s="60">
        <f t="shared" si="5"/>
        <v>274142</v>
      </c>
      <c r="W82" s="131">
        <f>V82/D82*100</f>
        <v>99.75365604270448</v>
      </c>
      <c r="X82" s="132" t="e">
        <f>SUM(X74,X76,X78,X80)</f>
        <v>#REF!</v>
      </c>
      <c r="Y82" s="60" t="e">
        <f>SUM(Y74,Y76,Y78,Y80)</f>
        <v>#REF!</v>
      </c>
      <c r="Z82" s="60" t="e">
        <f>SUM(Z74,Z76,Z78,Z80)</f>
        <v>#REF!</v>
      </c>
      <c r="AA82" s="133" t="e">
        <f>SUM(AA74,AA76,AA78,AA80)</f>
        <v>#REF!</v>
      </c>
    </row>
    <row r="83" spans="3:27" ht="21" customHeight="1" hidden="1" thickBot="1">
      <c r="C83" s="486"/>
      <c r="D83" s="134">
        <f t="shared" si="5"/>
        <v>0</v>
      </c>
      <c r="E83" s="134" t="e">
        <f t="shared" si="5"/>
        <v>#REF!</v>
      </c>
      <c r="F83" s="135" t="e">
        <f t="shared" si="5"/>
        <v>#REF!</v>
      </c>
      <c r="G83" s="134" t="e">
        <f t="shared" si="5"/>
        <v>#REF!</v>
      </c>
      <c r="H83" s="134" t="e">
        <f t="shared" si="5"/>
        <v>#REF!</v>
      </c>
      <c r="I83" s="134" t="e">
        <f t="shared" si="5"/>
        <v>#REF!</v>
      </c>
      <c r="J83" s="58" t="e">
        <f t="shared" si="5"/>
        <v>#REF!</v>
      </c>
      <c r="K83" s="134" t="e">
        <f t="shared" si="5"/>
        <v>#REF!</v>
      </c>
      <c r="L83" s="134" t="e">
        <f t="shared" si="5"/>
        <v>#REF!</v>
      </c>
      <c r="M83" s="134">
        <f t="shared" si="5"/>
        <v>0</v>
      </c>
      <c r="N83" s="134">
        <f t="shared" si="5"/>
        <v>0</v>
      </c>
      <c r="O83" s="134">
        <f t="shared" si="5"/>
        <v>0</v>
      </c>
      <c r="P83" s="134">
        <f t="shared" si="5"/>
        <v>0</v>
      </c>
      <c r="Q83" s="134">
        <f t="shared" si="5"/>
        <v>0</v>
      </c>
      <c r="R83" s="134">
        <f t="shared" si="5"/>
        <v>0</v>
      </c>
      <c r="S83" s="134">
        <f t="shared" si="5"/>
        <v>0</v>
      </c>
      <c r="T83" s="135">
        <f t="shared" si="5"/>
        <v>0</v>
      </c>
      <c r="U83" s="134">
        <f t="shared" si="5"/>
        <v>0</v>
      </c>
      <c r="V83" s="134">
        <f t="shared" si="5"/>
        <v>0</v>
      </c>
      <c r="W83" s="134">
        <f>SUM(W75,W77,W79,W81)</f>
        <v>0</v>
      </c>
      <c r="X83" s="136" t="e">
        <f>SUM(X75,X77,X79,X81)</f>
        <v>#REF!</v>
      </c>
      <c r="Y83" s="134" t="e">
        <f>SUM(Y75,Y77,Y79,Y81)</f>
        <v>#REF!</v>
      </c>
      <c r="Z83" s="134" t="e">
        <f>SUM(Z75,Z77,Z79,Z81)</f>
        <v>#REF!</v>
      </c>
      <c r="AA83" s="137" t="e">
        <f>AA82/D82*100</f>
        <v>#REF!</v>
      </c>
    </row>
    <row r="84" spans="3:27" ht="21" customHeight="1" hidden="1">
      <c r="C84" s="106" t="s">
        <v>13</v>
      </c>
      <c r="D84" s="107">
        <v>75409</v>
      </c>
      <c r="E84" s="108">
        <v>1</v>
      </c>
      <c r="F84" s="109" t="e">
        <v>#REF!</v>
      </c>
      <c r="G84" s="108">
        <v>78000</v>
      </c>
      <c r="H84" s="108">
        <v>73593</v>
      </c>
      <c r="I84" s="108">
        <v>8</v>
      </c>
      <c r="J84" s="110" t="e">
        <v>#REF!</v>
      </c>
      <c r="K84" s="108">
        <v>1565</v>
      </c>
      <c r="L84" s="108">
        <v>1219</v>
      </c>
      <c r="M84" s="107">
        <v>2</v>
      </c>
      <c r="N84" s="107">
        <v>2808</v>
      </c>
      <c r="O84" s="107">
        <v>300</v>
      </c>
      <c r="P84" s="107" t="e">
        <v>#REF!</v>
      </c>
      <c r="Q84" s="107" t="e">
        <v>#REF!</v>
      </c>
      <c r="R84" s="107" t="e">
        <v>#REF!</v>
      </c>
      <c r="S84" s="107">
        <v>12</v>
      </c>
      <c r="T84" s="111">
        <v>1</v>
      </c>
      <c r="U84" s="107">
        <v>82603</v>
      </c>
      <c r="V84" s="107">
        <v>75301</v>
      </c>
      <c r="W84" s="112">
        <v>99.85678102083305</v>
      </c>
      <c r="X84" s="124">
        <v>1</v>
      </c>
      <c r="Y84" s="108">
        <v>63</v>
      </c>
      <c r="Z84" s="108">
        <v>28</v>
      </c>
      <c r="AA84" s="115" t="e">
        <f>SUM(V84,Z84:Z85)</f>
        <v>#REF!</v>
      </c>
    </row>
    <row r="85" spans="3:27" ht="21" customHeight="1" hidden="1">
      <c r="C85" s="116"/>
      <c r="D85" s="117"/>
      <c r="E85" s="118">
        <v>1</v>
      </c>
      <c r="F85" s="119">
        <v>1</v>
      </c>
      <c r="G85" s="118">
        <v>230</v>
      </c>
      <c r="H85" s="118">
        <v>189</v>
      </c>
      <c r="I85" s="118" t="e">
        <v>#REF!</v>
      </c>
      <c r="J85" s="119" t="e">
        <v>#REF!</v>
      </c>
      <c r="K85" s="118" t="e">
        <v>#REF!</v>
      </c>
      <c r="L85" s="118" t="e">
        <v>#REF!</v>
      </c>
      <c r="M85" s="117"/>
      <c r="N85" s="117"/>
      <c r="O85" s="117"/>
      <c r="P85" s="117"/>
      <c r="Q85" s="117"/>
      <c r="R85" s="117"/>
      <c r="S85" s="117"/>
      <c r="T85" s="120"/>
      <c r="U85" s="117"/>
      <c r="V85" s="117"/>
      <c r="W85" s="121"/>
      <c r="X85" s="122" t="e">
        <v>#REF!</v>
      </c>
      <c r="Y85" s="118" t="e">
        <v>#REF!</v>
      </c>
      <c r="Z85" s="118" t="e">
        <v>#REF!</v>
      </c>
      <c r="AA85" s="123" t="e">
        <f>ROUND(AA84/D84*100,2)</f>
        <v>#REF!</v>
      </c>
    </row>
    <row r="86" spans="3:27" ht="21" customHeight="1" hidden="1">
      <c r="C86" s="106" t="s">
        <v>16</v>
      </c>
      <c r="D86" s="107">
        <v>119304</v>
      </c>
      <c r="E86" s="108">
        <v>1</v>
      </c>
      <c r="F86" s="109" t="e">
        <v>#REF!</v>
      </c>
      <c r="G86" s="108">
        <v>126000</v>
      </c>
      <c r="H86" s="108">
        <v>118624</v>
      </c>
      <c r="I86" s="108" t="e">
        <v>#REF!</v>
      </c>
      <c r="J86" s="110" t="e">
        <v>#REF!</v>
      </c>
      <c r="K86" s="108" t="e">
        <v>#REF!</v>
      </c>
      <c r="L86" s="108" t="e">
        <v>#REF!</v>
      </c>
      <c r="M86" s="107" t="e">
        <v>#REF!</v>
      </c>
      <c r="N86" s="107" t="e">
        <v>#REF!</v>
      </c>
      <c r="O86" s="107" t="e">
        <v>#REF!</v>
      </c>
      <c r="P86" s="107" t="e">
        <v>#REF!</v>
      </c>
      <c r="Q86" s="107" t="e">
        <v>#REF!</v>
      </c>
      <c r="R86" s="107" t="e">
        <v>#REF!</v>
      </c>
      <c r="S86" s="107">
        <v>1</v>
      </c>
      <c r="T86" s="111" t="e">
        <v>#REF!</v>
      </c>
      <c r="U86" s="107">
        <v>126000</v>
      </c>
      <c r="V86" s="107">
        <v>118624</v>
      </c>
      <c r="W86" s="112">
        <v>99.43002749279152</v>
      </c>
      <c r="X86" s="124" t="e">
        <v>#REF!</v>
      </c>
      <c r="Y86" s="108" t="e">
        <v>#REF!</v>
      </c>
      <c r="Z86" s="108" t="e">
        <v>#REF!</v>
      </c>
      <c r="AA86" s="115" t="e">
        <f>SUM(V86,Z86:Z87)</f>
        <v>#REF!</v>
      </c>
    </row>
    <row r="87" spans="3:27" ht="21" customHeight="1" hidden="1">
      <c r="C87" s="116"/>
      <c r="D87" s="117"/>
      <c r="E87" s="118" t="e">
        <v>#REF!</v>
      </c>
      <c r="F87" s="119" t="e">
        <v>#REF!</v>
      </c>
      <c r="G87" s="118" t="e">
        <v>#REF!</v>
      </c>
      <c r="H87" s="118" t="e">
        <v>#REF!</v>
      </c>
      <c r="I87" s="118" t="e">
        <v>#REF!</v>
      </c>
      <c r="J87" s="119" t="e">
        <v>#REF!</v>
      </c>
      <c r="K87" s="118" t="e">
        <v>#REF!</v>
      </c>
      <c r="L87" s="118" t="e">
        <v>#REF!</v>
      </c>
      <c r="M87" s="117"/>
      <c r="N87" s="117"/>
      <c r="O87" s="117"/>
      <c r="P87" s="117"/>
      <c r="Q87" s="117"/>
      <c r="R87" s="117"/>
      <c r="S87" s="117"/>
      <c r="T87" s="120"/>
      <c r="U87" s="117"/>
      <c r="V87" s="117"/>
      <c r="W87" s="121"/>
      <c r="X87" s="122" t="e">
        <v>#REF!</v>
      </c>
      <c r="Y87" s="118" t="e">
        <v>#REF!</v>
      </c>
      <c r="Z87" s="118" t="e">
        <v>#REF!</v>
      </c>
      <c r="AA87" s="123" t="e">
        <f>ROUND(AA86/D86*100,2)</f>
        <v>#REF!</v>
      </c>
    </row>
    <row r="88" spans="3:27" ht="21" customHeight="1" hidden="1">
      <c r="C88" s="106" t="s">
        <v>18</v>
      </c>
      <c r="D88" s="107">
        <v>128787</v>
      </c>
      <c r="E88" s="108">
        <v>1</v>
      </c>
      <c r="F88" s="109" t="e">
        <v>#REF!</v>
      </c>
      <c r="G88" s="108">
        <v>132850</v>
      </c>
      <c r="H88" s="108">
        <v>118203</v>
      </c>
      <c r="I88" s="108">
        <v>1</v>
      </c>
      <c r="J88" s="110" t="e">
        <v>#REF!</v>
      </c>
      <c r="K88" s="108">
        <v>270</v>
      </c>
      <c r="L88" s="108">
        <v>174</v>
      </c>
      <c r="M88" s="107">
        <v>1</v>
      </c>
      <c r="N88" s="107">
        <v>900</v>
      </c>
      <c r="O88" s="107">
        <v>393</v>
      </c>
      <c r="P88" s="107" t="e">
        <v>#REF!</v>
      </c>
      <c r="Q88" s="107" t="e">
        <v>#REF!</v>
      </c>
      <c r="R88" s="107" t="e">
        <v>#REF!</v>
      </c>
      <c r="S88" s="107">
        <v>7</v>
      </c>
      <c r="T88" s="111" t="e">
        <v>#REF!</v>
      </c>
      <c r="U88" s="107">
        <v>134810</v>
      </c>
      <c r="V88" s="107">
        <v>119335</v>
      </c>
      <c r="W88" s="112">
        <v>92.66074992041122</v>
      </c>
      <c r="X88" s="124" t="e">
        <v>#REF!</v>
      </c>
      <c r="Y88" s="108" t="e">
        <v>#REF!</v>
      </c>
      <c r="Z88" s="108" t="e">
        <v>#REF!</v>
      </c>
      <c r="AA88" s="115" t="e">
        <f>SUM(V88,Z88:Z89)</f>
        <v>#REF!</v>
      </c>
    </row>
    <row r="89" spans="3:27" ht="21" customHeight="1" hidden="1">
      <c r="C89" s="116"/>
      <c r="D89" s="117"/>
      <c r="E89" s="118" t="e">
        <v>#REF!</v>
      </c>
      <c r="F89" s="119" t="e">
        <v>#REF!</v>
      </c>
      <c r="G89" s="118" t="e">
        <v>#REF!</v>
      </c>
      <c r="H89" s="118" t="e">
        <v>#REF!</v>
      </c>
      <c r="I89" s="118">
        <v>4</v>
      </c>
      <c r="J89" s="119" t="e">
        <v>#REF!</v>
      </c>
      <c r="K89" s="118">
        <v>790</v>
      </c>
      <c r="L89" s="118">
        <v>565</v>
      </c>
      <c r="M89" s="117"/>
      <c r="N89" s="117"/>
      <c r="O89" s="117"/>
      <c r="P89" s="117"/>
      <c r="Q89" s="117"/>
      <c r="R89" s="117"/>
      <c r="S89" s="117"/>
      <c r="T89" s="120"/>
      <c r="U89" s="117"/>
      <c r="V89" s="117"/>
      <c r="W89" s="121"/>
      <c r="X89" s="122">
        <v>19</v>
      </c>
      <c r="Y89" s="118">
        <v>1590</v>
      </c>
      <c r="Z89" s="118">
        <v>1023</v>
      </c>
      <c r="AA89" s="123" t="e">
        <f>ROUND(AA88/D88*100,2)</f>
        <v>#REF!</v>
      </c>
    </row>
    <row r="90" spans="3:27" ht="21" customHeight="1" hidden="1">
      <c r="C90" s="106" t="s">
        <v>42</v>
      </c>
      <c r="D90" s="107">
        <v>12983</v>
      </c>
      <c r="E90" s="108">
        <v>1</v>
      </c>
      <c r="F90" s="109" t="e">
        <v>#REF!</v>
      </c>
      <c r="G90" s="108">
        <v>12000</v>
      </c>
      <c r="H90" s="108">
        <v>10022</v>
      </c>
      <c r="I90" s="108">
        <v>4</v>
      </c>
      <c r="J90" s="110" t="e">
        <v>#REF!</v>
      </c>
      <c r="K90" s="108">
        <v>1916</v>
      </c>
      <c r="L90" s="108">
        <v>1052</v>
      </c>
      <c r="M90" s="107" t="e">
        <v>#REF!</v>
      </c>
      <c r="N90" s="107" t="e">
        <v>#REF!</v>
      </c>
      <c r="O90" s="107" t="e">
        <v>#REF!</v>
      </c>
      <c r="P90" s="107" t="e">
        <v>#REF!</v>
      </c>
      <c r="Q90" s="107" t="e">
        <v>#REF!</v>
      </c>
      <c r="R90" s="107" t="e">
        <v>#REF!</v>
      </c>
      <c r="S90" s="107">
        <v>5</v>
      </c>
      <c r="T90" s="111" t="e">
        <v>#REF!</v>
      </c>
      <c r="U90" s="107">
        <v>13916</v>
      </c>
      <c r="V90" s="107">
        <v>11074</v>
      </c>
      <c r="W90" s="112">
        <v>85.29615651236232</v>
      </c>
      <c r="X90" s="124">
        <v>1</v>
      </c>
      <c r="Y90" s="108">
        <v>99</v>
      </c>
      <c r="Z90" s="108">
        <v>60</v>
      </c>
      <c r="AA90" s="115">
        <f>SUM(V90,Z90:Z91)</f>
        <v>12078</v>
      </c>
    </row>
    <row r="91" spans="3:27" ht="21" customHeight="1" hidden="1">
      <c r="C91" s="144"/>
      <c r="D91" s="117"/>
      <c r="E91" s="118" t="e">
        <v>#REF!</v>
      </c>
      <c r="F91" s="119" t="e">
        <v>#REF!</v>
      </c>
      <c r="G91" s="118" t="e">
        <v>#REF!</v>
      </c>
      <c r="H91" s="118" t="e">
        <v>#REF!</v>
      </c>
      <c r="I91" s="118" t="e">
        <v>#REF!</v>
      </c>
      <c r="J91" s="119" t="e">
        <v>#REF!</v>
      </c>
      <c r="K91" s="118" t="e">
        <v>#REF!</v>
      </c>
      <c r="L91" s="118" t="e">
        <v>#REF!</v>
      </c>
      <c r="M91" s="117"/>
      <c r="N91" s="117"/>
      <c r="O91" s="117"/>
      <c r="P91" s="117"/>
      <c r="Q91" s="117"/>
      <c r="R91" s="117"/>
      <c r="S91" s="117"/>
      <c r="T91" s="120"/>
      <c r="U91" s="117"/>
      <c r="V91" s="117"/>
      <c r="W91" s="121"/>
      <c r="X91" s="122">
        <v>20</v>
      </c>
      <c r="Y91" s="118">
        <v>1277</v>
      </c>
      <c r="Z91" s="118">
        <v>944</v>
      </c>
      <c r="AA91" s="123">
        <f>ROUND(AA90/D90*100,2)</f>
        <v>93.03</v>
      </c>
    </row>
    <row r="92" spans="3:27" ht="21" customHeight="1" hidden="1">
      <c r="C92" s="106" t="s">
        <v>43</v>
      </c>
      <c r="D92" s="107">
        <v>23259</v>
      </c>
      <c r="E92" s="108">
        <v>1</v>
      </c>
      <c r="F92" s="109" t="e">
        <v>#REF!</v>
      </c>
      <c r="G92" s="108">
        <v>25500</v>
      </c>
      <c r="H92" s="108">
        <v>22652</v>
      </c>
      <c r="I92" s="108" t="e">
        <v>#REF!</v>
      </c>
      <c r="J92" s="110" t="e">
        <v>#REF!</v>
      </c>
      <c r="K92" s="108" t="e">
        <v>#REF!</v>
      </c>
      <c r="L92" s="108" t="e">
        <v>#REF!</v>
      </c>
      <c r="M92" s="107">
        <v>2</v>
      </c>
      <c r="N92" s="107">
        <v>1316</v>
      </c>
      <c r="O92" s="107">
        <v>481</v>
      </c>
      <c r="P92" s="107" t="e">
        <v>#REF!</v>
      </c>
      <c r="Q92" s="107" t="e">
        <v>#REF!</v>
      </c>
      <c r="R92" s="107" t="e">
        <v>#REF!</v>
      </c>
      <c r="S92" s="107">
        <v>3</v>
      </c>
      <c r="T92" s="111" t="e">
        <v>#REF!</v>
      </c>
      <c r="U92" s="107">
        <v>26816</v>
      </c>
      <c r="V92" s="107">
        <v>23133</v>
      </c>
      <c r="W92" s="112">
        <v>99.45827421643236</v>
      </c>
      <c r="X92" s="124" t="e">
        <v>#REF!</v>
      </c>
      <c r="Y92" s="108" t="e">
        <v>#REF!</v>
      </c>
      <c r="Z92" s="108" t="e">
        <v>#REF!</v>
      </c>
      <c r="AA92" s="115" t="e">
        <f>SUM(V92,Z92:Z93)</f>
        <v>#REF!</v>
      </c>
    </row>
    <row r="93" spans="3:27" ht="21" customHeight="1" hidden="1">
      <c r="C93" s="116"/>
      <c r="D93" s="117"/>
      <c r="E93" s="118" t="e">
        <v>#REF!</v>
      </c>
      <c r="F93" s="119" t="e">
        <v>#REF!</v>
      </c>
      <c r="G93" s="118" t="e">
        <v>#REF!</v>
      </c>
      <c r="H93" s="118" t="e">
        <v>#REF!</v>
      </c>
      <c r="I93" s="118" t="e">
        <v>#REF!</v>
      </c>
      <c r="J93" s="119" t="e">
        <v>#REF!</v>
      </c>
      <c r="K93" s="118" t="e">
        <v>#REF!</v>
      </c>
      <c r="L93" s="118" t="e">
        <v>#REF!</v>
      </c>
      <c r="M93" s="117"/>
      <c r="N93" s="117"/>
      <c r="O93" s="117"/>
      <c r="P93" s="117"/>
      <c r="Q93" s="117"/>
      <c r="R93" s="117"/>
      <c r="S93" s="117"/>
      <c r="T93" s="120"/>
      <c r="U93" s="117"/>
      <c r="V93" s="117"/>
      <c r="W93" s="121"/>
      <c r="X93" s="122" t="e">
        <v>#REF!</v>
      </c>
      <c r="Y93" s="118" t="e">
        <v>#REF!</v>
      </c>
      <c r="Z93" s="118" t="e">
        <v>#REF!</v>
      </c>
      <c r="AA93" s="123" t="e">
        <f>ROUND(AA92/D92*100,2)</f>
        <v>#REF!</v>
      </c>
    </row>
    <row r="94" spans="3:27" ht="21" customHeight="1" hidden="1">
      <c r="C94" s="106" t="s">
        <v>192</v>
      </c>
      <c r="D94" s="107">
        <v>11559</v>
      </c>
      <c r="E94" s="108">
        <v>1</v>
      </c>
      <c r="F94" s="109" t="e">
        <v>#REF!</v>
      </c>
      <c r="G94" s="108">
        <v>13000</v>
      </c>
      <c r="H94" s="108">
        <v>11559</v>
      </c>
      <c r="I94" s="108" t="e">
        <v>#REF!</v>
      </c>
      <c r="J94" s="110" t="e">
        <v>#REF!</v>
      </c>
      <c r="K94" s="108" t="e">
        <v>#REF!</v>
      </c>
      <c r="L94" s="108" t="e">
        <v>#REF!</v>
      </c>
      <c r="M94" s="107" t="e">
        <v>#REF!</v>
      </c>
      <c r="N94" s="107" t="e">
        <v>#REF!</v>
      </c>
      <c r="O94" s="107" t="e">
        <v>#REF!</v>
      </c>
      <c r="P94" s="107" t="e">
        <v>#REF!</v>
      </c>
      <c r="Q94" s="107" t="e">
        <v>#REF!</v>
      </c>
      <c r="R94" s="107" t="e">
        <v>#REF!</v>
      </c>
      <c r="S94" s="107">
        <v>1</v>
      </c>
      <c r="T94" s="111" t="e">
        <v>#REF!</v>
      </c>
      <c r="U94" s="107">
        <v>13000</v>
      </c>
      <c r="V94" s="107">
        <v>11559</v>
      </c>
      <c r="W94" s="112">
        <v>100</v>
      </c>
      <c r="X94" s="124" t="e">
        <v>#REF!</v>
      </c>
      <c r="Y94" s="108" t="e">
        <v>#REF!</v>
      </c>
      <c r="Z94" s="108" t="e">
        <v>#REF!</v>
      </c>
      <c r="AA94" s="115" t="e">
        <f>SUM(V94,Z94:Z95)</f>
        <v>#REF!</v>
      </c>
    </row>
    <row r="95" spans="3:27" ht="21" customHeight="1" hidden="1">
      <c r="C95" s="116"/>
      <c r="D95" s="117"/>
      <c r="E95" s="118" t="e">
        <v>#REF!</v>
      </c>
      <c r="F95" s="119" t="e">
        <v>#REF!</v>
      </c>
      <c r="G95" s="118" t="e">
        <v>#REF!</v>
      </c>
      <c r="H95" s="118" t="e">
        <v>#REF!</v>
      </c>
      <c r="I95" s="118" t="e">
        <v>#REF!</v>
      </c>
      <c r="J95" s="119" t="e">
        <v>#REF!</v>
      </c>
      <c r="K95" s="118" t="e">
        <v>#REF!</v>
      </c>
      <c r="L95" s="118" t="e">
        <v>#REF!</v>
      </c>
      <c r="M95" s="117"/>
      <c r="N95" s="117"/>
      <c r="O95" s="117"/>
      <c r="P95" s="117"/>
      <c r="Q95" s="117"/>
      <c r="R95" s="117"/>
      <c r="S95" s="117"/>
      <c r="T95" s="120"/>
      <c r="U95" s="117"/>
      <c r="V95" s="117"/>
      <c r="W95" s="121"/>
      <c r="X95" s="122" t="e">
        <v>#REF!</v>
      </c>
      <c r="Y95" s="118" t="e">
        <v>#REF!</v>
      </c>
      <c r="Z95" s="118" t="e">
        <v>#REF!</v>
      </c>
      <c r="AA95" s="123" t="e">
        <f>ROUND(AA94/D94*100,2)</f>
        <v>#REF!</v>
      </c>
    </row>
    <row r="96" spans="3:27" ht="21" customHeight="1" hidden="1">
      <c r="C96" s="106" t="s">
        <v>193</v>
      </c>
      <c r="D96" s="107">
        <v>26344</v>
      </c>
      <c r="E96" s="108">
        <v>2</v>
      </c>
      <c r="F96" s="109">
        <v>1</v>
      </c>
      <c r="G96" s="108">
        <v>26910</v>
      </c>
      <c r="H96" s="108">
        <v>25036</v>
      </c>
      <c r="I96" s="108">
        <v>1</v>
      </c>
      <c r="J96" s="110">
        <v>1</v>
      </c>
      <c r="K96" s="108">
        <v>440</v>
      </c>
      <c r="L96" s="108">
        <v>387</v>
      </c>
      <c r="M96" s="107" t="e">
        <v>#REF!</v>
      </c>
      <c r="N96" s="107" t="e">
        <v>#REF!</v>
      </c>
      <c r="O96" s="107" t="e">
        <v>#REF!</v>
      </c>
      <c r="P96" s="107" t="e">
        <v>#REF!</v>
      </c>
      <c r="Q96" s="107" t="e">
        <v>#REF!</v>
      </c>
      <c r="R96" s="107" t="e">
        <v>#REF!</v>
      </c>
      <c r="S96" s="107">
        <v>4</v>
      </c>
      <c r="T96" s="111">
        <v>3</v>
      </c>
      <c r="U96" s="107">
        <v>28410</v>
      </c>
      <c r="V96" s="107">
        <v>26317</v>
      </c>
      <c r="W96" s="112">
        <v>99.89750986941999</v>
      </c>
      <c r="X96" s="124" t="e">
        <v>#REF!</v>
      </c>
      <c r="Y96" s="108" t="e">
        <v>#REF!</v>
      </c>
      <c r="Z96" s="108" t="e">
        <v>#REF!</v>
      </c>
      <c r="AA96" s="115" t="e">
        <f>SUM(V96,Z96:Z97)</f>
        <v>#REF!</v>
      </c>
    </row>
    <row r="97" spans="3:27" ht="21" customHeight="1" hidden="1">
      <c r="C97" s="116"/>
      <c r="D97" s="117"/>
      <c r="E97" s="118">
        <v>1</v>
      </c>
      <c r="F97" s="119">
        <v>1</v>
      </c>
      <c r="G97" s="118">
        <v>1060</v>
      </c>
      <c r="H97" s="118">
        <v>894</v>
      </c>
      <c r="I97" s="118" t="e">
        <v>#REF!</v>
      </c>
      <c r="J97" s="119" t="e">
        <v>#REF!</v>
      </c>
      <c r="K97" s="118" t="e">
        <v>#REF!</v>
      </c>
      <c r="L97" s="118" t="e">
        <v>#REF!</v>
      </c>
      <c r="M97" s="117"/>
      <c r="N97" s="117"/>
      <c r="O97" s="117"/>
      <c r="P97" s="117"/>
      <c r="Q97" s="117"/>
      <c r="R97" s="117"/>
      <c r="S97" s="117"/>
      <c r="T97" s="120"/>
      <c r="U97" s="117"/>
      <c r="V97" s="117"/>
      <c r="W97" s="121"/>
      <c r="X97" s="122" t="e">
        <v>#REF!</v>
      </c>
      <c r="Y97" s="118" t="e">
        <v>#REF!</v>
      </c>
      <c r="Z97" s="118" t="e">
        <v>#REF!</v>
      </c>
      <c r="AA97" s="123" t="e">
        <f>ROUND(AA96/D96*100,2)</f>
        <v>#REF!</v>
      </c>
    </row>
    <row r="98" spans="3:27" ht="21" customHeight="1" hidden="1">
      <c r="C98" s="106" t="s">
        <v>44</v>
      </c>
      <c r="D98" s="107">
        <v>25354</v>
      </c>
      <c r="E98" s="108">
        <v>2</v>
      </c>
      <c r="F98" s="109">
        <v>1</v>
      </c>
      <c r="G98" s="108">
        <v>25000</v>
      </c>
      <c r="H98" s="108">
        <v>23283</v>
      </c>
      <c r="I98" s="108" t="e">
        <v>#REF!</v>
      </c>
      <c r="J98" s="110" t="e">
        <v>#REF!</v>
      </c>
      <c r="K98" s="108" t="e">
        <v>#REF!</v>
      </c>
      <c r="L98" s="108" t="e">
        <v>#REF!</v>
      </c>
      <c r="M98" s="107" t="e">
        <v>#REF!</v>
      </c>
      <c r="N98" s="107" t="e">
        <v>#REF!</v>
      </c>
      <c r="O98" s="107" t="e">
        <v>#REF!</v>
      </c>
      <c r="P98" s="107" t="e">
        <v>#REF!</v>
      </c>
      <c r="Q98" s="107" t="e">
        <v>#REF!</v>
      </c>
      <c r="R98" s="107" t="e">
        <v>#REF!</v>
      </c>
      <c r="S98" s="107">
        <v>3</v>
      </c>
      <c r="T98" s="111">
        <v>2</v>
      </c>
      <c r="U98" s="107">
        <v>26840</v>
      </c>
      <c r="V98" s="107">
        <v>25278</v>
      </c>
      <c r="W98" s="112">
        <v>99.70024453735111</v>
      </c>
      <c r="X98" s="124" t="e">
        <v>#REF!</v>
      </c>
      <c r="Y98" s="108" t="e">
        <v>#REF!</v>
      </c>
      <c r="Z98" s="108" t="e">
        <v>#REF!</v>
      </c>
      <c r="AA98" s="115" t="e">
        <f>SUM(V98,Z98:Z99)</f>
        <v>#REF!</v>
      </c>
    </row>
    <row r="99" spans="3:27" ht="21" customHeight="1" hidden="1">
      <c r="C99" s="116"/>
      <c r="D99" s="117"/>
      <c r="E99" s="118">
        <v>1</v>
      </c>
      <c r="F99" s="119">
        <v>1</v>
      </c>
      <c r="G99" s="118">
        <v>1840</v>
      </c>
      <c r="H99" s="118">
        <v>1995</v>
      </c>
      <c r="I99" s="118" t="e">
        <v>#REF!</v>
      </c>
      <c r="J99" s="119" t="e">
        <v>#REF!</v>
      </c>
      <c r="K99" s="118" t="e">
        <v>#REF!</v>
      </c>
      <c r="L99" s="118" t="e">
        <v>#REF!</v>
      </c>
      <c r="M99" s="117"/>
      <c r="N99" s="117"/>
      <c r="O99" s="117"/>
      <c r="P99" s="117"/>
      <c r="Q99" s="117"/>
      <c r="R99" s="117"/>
      <c r="S99" s="117"/>
      <c r="T99" s="120"/>
      <c r="U99" s="117"/>
      <c r="V99" s="117"/>
      <c r="W99" s="121"/>
      <c r="X99" s="122" t="e">
        <v>#REF!</v>
      </c>
      <c r="Y99" s="118" t="e">
        <v>#REF!</v>
      </c>
      <c r="Z99" s="118" t="e">
        <v>#REF!</v>
      </c>
      <c r="AA99" s="123" t="e">
        <f>ROUND(AA98/D98*100,2)</f>
        <v>#REF!</v>
      </c>
    </row>
    <row r="100" spans="3:27" ht="21" customHeight="1" hidden="1">
      <c r="C100" s="106" t="s">
        <v>45</v>
      </c>
      <c r="D100" s="107">
        <v>27825</v>
      </c>
      <c r="E100" s="108">
        <v>1</v>
      </c>
      <c r="F100" s="109" t="e">
        <v>#REF!</v>
      </c>
      <c r="G100" s="108">
        <v>26300</v>
      </c>
      <c r="H100" s="108">
        <v>27005</v>
      </c>
      <c r="I100" s="108" t="e">
        <v>#REF!</v>
      </c>
      <c r="J100" s="110" t="e">
        <v>#REF!</v>
      </c>
      <c r="K100" s="108" t="e">
        <v>#REF!</v>
      </c>
      <c r="L100" s="108" t="e">
        <v>#REF!</v>
      </c>
      <c r="M100" s="107" t="e">
        <v>#REF!</v>
      </c>
      <c r="N100" s="107" t="e">
        <v>#REF!</v>
      </c>
      <c r="O100" s="107" t="e">
        <v>#REF!</v>
      </c>
      <c r="P100" s="107" t="e">
        <v>#REF!</v>
      </c>
      <c r="Q100" s="107" t="e">
        <v>#REF!</v>
      </c>
      <c r="R100" s="107" t="e">
        <v>#REF!</v>
      </c>
      <c r="S100" s="107">
        <v>1</v>
      </c>
      <c r="T100" s="111" t="e">
        <v>#REF!</v>
      </c>
      <c r="U100" s="107">
        <v>26300</v>
      </c>
      <c r="V100" s="107">
        <v>27005</v>
      </c>
      <c r="W100" s="112">
        <v>97.05300988319856</v>
      </c>
      <c r="X100" s="124" t="e">
        <v>#REF!</v>
      </c>
      <c r="Y100" s="108" t="e">
        <v>#REF!</v>
      </c>
      <c r="Z100" s="108" t="e">
        <v>#REF!</v>
      </c>
      <c r="AA100" s="115" t="e">
        <f>SUM(V100,Z100:Z101)</f>
        <v>#REF!</v>
      </c>
    </row>
    <row r="101" spans="3:27" ht="21" customHeight="1" hidden="1">
      <c r="C101" s="116"/>
      <c r="D101" s="117"/>
      <c r="E101" s="118" t="e">
        <v>#REF!</v>
      </c>
      <c r="F101" s="119" t="e">
        <v>#REF!</v>
      </c>
      <c r="G101" s="118" t="e">
        <v>#REF!</v>
      </c>
      <c r="H101" s="118" t="e">
        <v>#REF!</v>
      </c>
      <c r="I101" s="118" t="e">
        <v>#REF!</v>
      </c>
      <c r="J101" s="119" t="e">
        <v>#REF!</v>
      </c>
      <c r="K101" s="118" t="e">
        <v>#REF!</v>
      </c>
      <c r="L101" s="118" t="e">
        <v>#REF!</v>
      </c>
      <c r="M101" s="117"/>
      <c r="N101" s="117"/>
      <c r="O101" s="117"/>
      <c r="P101" s="117"/>
      <c r="Q101" s="117"/>
      <c r="R101" s="117"/>
      <c r="S101" s="117"/>
      <c r="T101" s="120"/>
      <c r="U101" s="117"/>
      <c r="V101" s="117"/>
      <c r="W101" s="121"/>
      <c r="X101" s="122" t="e">
        <v>#REF!</v>
      </c>
      <c r="Y101" s="118" t="e">
        <v>#REF!</v>
      </c>
      <c r="Z101" s="118" t="e">
        <v>#REF!</v>
      </c>
      <c r="AA101" s="123" t="e">
        <f>ROUND(AA100/D100*100,2)</f>
        <v>#REF!</v>
      </c>
    </row>
    <row r="102" spans="3:27" ht="21" customHeight="1" hidden="1">
      <c r="C102" s="106" t="s">
        <v>194</v>
      </c>
      <c r="D102" s="107">
        <v>20687</v>
      </c>
      <c r="E102" s="108" t="e">
        <v>#REF!</v>
      </c>
      <c r="F102" s="109" t="e">
        <v>#REF!</v>
      </c>
      <c r="G102" s="108" t="e">
        <v>#REF!</v>
      </c>
      <c r="H102" s="108" t="e">
        <v>#REF!</v>
      </c>
      <c r="I102" s="108">
        <v>2</v>
      </c>
      <c r="J102" s="110" t="e">
        <v>#REF!</v>
      </c>
      <c r="K102" s="108">
        <v>661</v>
      </c>
      <c r="L102" s="108">
        <v>543</v>
      </c>
      <c r="M102" s="107" t="e">
        <v>#REF!</v>
      </c>
      <c r="N102" s="107" t="e">
        <v>#REF!</v>
      </c>
      <c r="O102" s="107" t="e">
        <v>#REF!</v>
      </c>
      <c r="P102" s="107" t="e">
        <v>#REF!</v>
      </c>
      <c r="Q102" s="107" t="e">
        <v>#REF!</v>
      </c>
      <c r="R102" s="107" t="e">
        <v>#REF!</v>
      </c>
      <c r="S102" s="107">
        <v>3</v>
      </c>
      <c r="T102" s="111" t="e">
        <v>#REF!</v>
      </c>
      <c r="U102" s="107">
        <v>19111</v>
      </c>
      <c r="V102" s="107">
        <v>17365</v>
      </c>
      <c r="W102" s="112">
        <v>83.94160583941606</v>
      </c>
      <c r="X102" s="124">
        <v>7</v>
      </c>
      <c r="Y102" s="108">
        <v>671</v>
      </c>
      <c r="Z102" s="108">
        <v>462</v>
      </c>
      <c r="AA102" s="115" t="e">
        <f>SUM(V102,Z102:Z103)</f>
        <v>#REF!</v>
      </c>
    </row>
    <row r="103" spans="3:27" ht="21" customHeight="1" hidden="1">
      <c r="C103" s="116"/>
      <c r="D103" s="117"/>
      <c r="E103" s="118">
        <v>1</v>
      </c>
      <c r="F103" s="119" t="e">
        <v>#REF!</v>
      </c>
      <c r="G103" s="118">
        <v>18450</v>
      </c>
      <c r="H103" s="118">
        <v>16822</v>
      </c>
      <c r="I103" s="118" t="e">
        <v>#REF!</v>
      </c>
      <c r="J103" s="119" t="e">
        <v>#REF!</v>
      </c>
      <c r="K103" s="118" t="e">
        <v>#REF!</v>
      </c>
      <c r="L103" s="118" t="e">
        <v>#REF!</v>
      </c>
      <c r="M103" s="117"/>
      <c r="N103" s="117"/>
      <c r="O103" s="117"/>
      <c r="P103" s="117"/>
      <c r="Q103" s="117"/>
      <c r="R103" s="117"/>
      <c r="S103" s="117"/>
      <c r="T103" s="120"/>
      <c r="U103" s="117"/>
      <c r="V103" s="117"/>
      <c r="W103" s="121"/>
      <c r="X103" s="122" t="e">
        <v>#REF!</v>
      </c>
      <c r="Y103" s="118" t="e">
        <v>#REF!</v>
      </c>
      <c r="Z103" s="118" t="e">
        <v>#REF!</v>
      </c>
      <c r="AA103" s="123" t="e">
        <f>ROUND(AA102/D102*100,2)</f>
        <v>#REF!</v>
      </c>
    </row>
    <row r="104" spans="3:27" ht="21" customHeight="1" hidden="1">
      <c r="C104" s="106" t="s">
        <v>46</v>
      </c>
      <c r="D104" s="107">
        <v>6355</v>
      </c>
      <c r="E104" s="108" t="e">
        <v>#REF!</v>
      </c>
      <c r="F104" s="109" t="e">
        <v>#REF!</v>
      </c>
      <c r="G104" s="108" t="e">
        <v>#REF!</v>
      </c>
      <c r="H104" s="108" t="e">
        <v>#REF!</v>
      </c>
      <c r="I104" s="108">
        <v>4</v>
      </c>
      <c r="J104" s="110" t="e">
        <v>#REF!</v>
      </c>
      <c r="K104" s="108">
        <v>6130</v>
      </c>
      <c r="L104" s="108">
        <v>4954</v>
      </c>
      <c r="M104" s="107" t="e">
        <v>#REF!</v>
      </c>
      <c r="N104" s="107" t="e">
        <v>#REF!</v>
      </c>
      <c r="O104" s="107" t="e">
        <v>#REF!</v>
      </c>
      <c r="P104" s="107" t="e">
        <v>#REF!</v>
      </c>
      <c r="Q104" s="107" t="e">
        <v>#REF!</v>
      </c>
      <c r="R104" s="107" t="e">
        <v>#REF!</v>
      </c>
      <c r="S104" s="107">
        <v>7</v>
      </c>
      <c r="T104" s="111" t="e">
        <v>#REF!</v>
      </c>
      <c r="U104" s="107">
        <v>6720</v>
      </c>
      <c r="V104" s="107">
        <v>5304</v>
      </c>
      <c r="W104" s="112">
        <v>83.4618410700236</v>
      </c>
      <c r="X104" s="124">
        <v>15</v>
      </c>
      <c r="Y104" s="108">
        <v>975</v>
      </c>
      <c r="Z104" s="108">
        <v>587</v>
      </c>
      <c r="AA104" s="115">
        <f>SUM(V104,Z104:Z105)</f>
        <v>6361</v>
      </c>
    </row>
    <row r="105" spans="3:27" ht="21" customHeight="1" hidden="1">
      <c r="C105" s="116"/>
      <c r="D105" s="117"/>
      <c r="E105" s="118" t="e">
        <v>#REF!</v>
      </c>
      <c r="F105" s="119" t="e">
        <v>#REF!</v>
      </c>
      <c r="G105" s="118" t="e">
        <v>#REF!</v>
      </c>
      <c r="H105" s="118" t="e">
        <v>#REF!</v>
      </c>
      <c r="I105" s="118">
        <v>3</v>
      </c>
      <c r="J105" s="119" t="e">
        <v>#REF!</v>
      </c>
      <c r="K105" s="118">
        <v>590</v>
      </c>
      <c r="L105" s="118">
        <v>350</v>
      </c>
      <c r="M105" s="117"/>
      <c r="N105" s="117"/>
      <c r="O105" s="117"/>
      <c r="P105" s="117"/>
      <c r="Q105" s="117"/>
      <c r="R105" s="117"/>
      <c r="S105" s="117"/>
      <c r="T105" s="120"/>
      <c r="U105" s="117"/>
      <c r="V105" s="117"/>
      <c r="W105" s="121"/>
      <c r="X105" s="122">
        <v>11</v>
      </c>
      <c r="Y105" s="118">
        <v>810</v>
      </c>
      <c r="Z105" s="118">
        <v>470</v>
      </c>
      <c r="AA105" s="123">
        <f>ROUND(AA104/D104*100,2)</f>
        <v>100.09</v>
      </c>
    </row>
    <row r="106" spans="3:27" ht="21" customHeight="1" hidden="1">
      <c r="C106" s="106" t="s">
        <v>195</v>
      </c>
      <c r="D106" s="107">
        <v>6342</v>
      </c>
      <c r="E106" s="108" t="e">
        <v>#REF!</v>
      </c>
      <c r="F106" s="109" t="e">
        <v>#REF!</v>
      </c>
      <c r="G106" s="108" t="e">
        <v>#REF!</v>
      </c>
      <c r="H106" s="108" t="e">
        <v>#REF!</v>
      </c>
      <c r="I106" s="108">
        <v>6</v>
      </c>
      <c r="J106" s="110" t="e">
        <v>#REF!</v>
      </c>
      <c r="K106" s="108">
        <v>6005</v>
      </c>
      <c r="L106" s="108">
        <v>5513</v>
      </c>
      <c r="M106" s="107" t="e">
        <v>#REF!</v>
      </c>
      <c r="N106" s="107" t="e">
        <v>#REF!</v>
      </c>
      <c r="O106" s="107" t="e">
        <v>#REF!</v>
      </c>
      <c r="P106" s="107" t="e">
        <v>#REF!</v>
      </c>
      <c r="Q106" s="107" t="e">
        <v>#REF!</v>
      </c>
      <c r="R106" s="107" t="e">
        <v>#REF!</v>
      </c>
      <c r="S106" s="107">
        <v>7</v>
      </c>
      <c r="T106" s="111" t="e">
        <v>#REF!</v>
      </c>
      <c r="U106" s="107">
        <v>6005</v>
      </c>
      <c r="V106" s="107">
        <v>5513</v>
      </c>
      <c r="W106" s="112">
        <v>86.92841374960581</v>
      </c>
      <c r="X106" s="124">
        <v>10</v>
      </c>
      <c r="Y106" s="108">
        <v>579</v>
      </c>
      <c r="Z106" s="108">
        <v>490</v>
      </c>
      <c r="AA106" s="115">
        <f>SUM(V106,Z106:Z107)</f>
        <v>6454</v>
      </c>
    </row>
    <row r="107" spans="3:27" ht="21" customHeight="1" hidden="1">
      <c r="C107" s="116"/>
      <c r="D107" s="117"/>
      <c r="E107" s="118" t="e">
        <v>#REF!</v>
      </c>
      <c r="F107" s="119" t="e">
        <v>#REF!</v>
      </c>
      <c r="G107" s="118" t="e">
        <v>#REF!</v>
      </c>
      <c r="H107" s="118" t="e">
        <v>#REF!</v>
      </c>
      <c r="I107" s="118" t="e">
        <v>#REF!</v>
      </c>
      <c r="J107" s="119" t="e">
        <v>#REF!</v>
      </c>
      <c r="K107" s="118" t="e">
        <v>#REF!</v>
      </c>
      <c r="L107" s="118" t="e">
        <v>#REF!</v>
      </c>
      <c r="M107" s="117"/>
      <c r="N107" s="117"/>
      <c r="O107" s="117"/>
      <c r="P107" s="117"/>
      <c r="Q107" s="117"/>
      <c r="R107" s="117"/>
      <c r="S107" s="117"/>
      <c r="T107" s="120"/>
      <c r="U107" s="117"/>
      <c r="V107" s="117"/>
      <c r="W107" s="121"/>
      <c r="X107" s="122">
        <v>8</v>
      </c>
      <c r="Y107" s="118">
        <v>572</v>
      </c>
      <c r="Z107" s="118">
        <v>451</v>
      </c>
      <c r="AA107" s="123">
        <f>ROUND(AA106/D106*100,2)</f>
        <v>101.77</v>
      </c>
    </row>
    <row r="108" spans="3:27" ht="21" customHeight="1" hidden="1">
      <c r="C108" s="106" t="s">
        <v>47</v>
      </c>
      <c r="D108" s="107">
        <v>3273</v>
      </c>
      <c r="E108" s="108" t="e">
        <v>#REF!</v>
      </c>
      <c r="F108" s="109" t="e">
        <v>#REF!</v>
      </c>
      <c r="G108" s="108" t="e">
        <v>#REF!</v>
      </c>
      <c r="H108" s="108" t="e">
        <v>#REF!</v>
      </c>
      <c r="I108" s="108">
        <v>4</v>
      </c>
      <c r="J108" s="110" t="e">
        <v>#REF!</v>
      </c>
      <c r="K108" s="108">
        <v>3703</v>
      </c>
      <c r="L108" s="108">
        <v>3127</v>
      </c>
      <c r="M108" s="107" t="e">
        <v>#REF!</v>
      </c>
      <c r="N108" s="107" t="e">
        <v>#REF!</v>
      </c>
      <c r="O108" s="107" t="e">
        <v>#REF!</v>
      </c>
      <c r="P108" s="107" t="e">
        <v>#REF!</v>
      </c>
      <c r="Q108" s="107" t="e">
        <v>#REF!</v>
      </c>
      <c r="R108" s="107" t="e">
        <v>#REF!</v>
      </c>
      <c r="S108" s="107">
        <v>4</v>
      </c>
      <c r="T108" s="111" t="e">
        <v>#REF!</v>
      </c>
      <c r="U108" s="107">
        <v>3703</v>
      </c>
      <c r="V108" s="107">
        <v>3127</v>
      </c>
      <c r="W108" s="112">
        <v>95.5392606171708</v>
      </c>
      <c r="X108" s="124">
        <v>6</v>
      </c>
      <c r="Y108" s="108">
        <v>307</v>
      </c>
      <c r="Z108" s="108">
        <v>124</v>
      </c>
      <c r="AA108" s="115" t="e">
        <f>SUM(V108,Z108:Z109)</f>
        <v>#REF!</v>
      </c>
    </row>
    <row r="109" spans="3:27" ht="21" customHeight="1" hidden="1" thickBot="1">
      <c r="C109" s="116"/>
      <c r="D109" s="117"/>
      <c r="E109" s="118" t="e">
        <v>#REF!</v>
      </c>
      <c r="F109" s="119" t="e">
        <v>#REF!</v>
      </c>
      <c r="G109" s="118" t="e">
        <v>#REF!</v>
      </c>
      <c r="H109" s="118" t="e">
        <v>#REF!</v>
      </c>
      <c r="I109" s="118" t="e">
        <v>#REF!</v>
      </c>
      <c r="J109" s="119" t="e">
        <v>#REF!</v>
      </c>
      <c r="K109" s="118" t="e">
        <v>#REF!</v>
      </c>
      <c r="L109" s="118" t="e">
        <v>#REF!</v>
      </c>
      <c r="M109" s="117"/>
      <c r="N109" s="117"/>
      <c r="O109" s="117"/>
      <c r="P109" s="117"/>
      <c r="Q109" s="117"/>
      <c r="R109" s="117"/>
      <c r="S109" s="117"/>
      <c r="T109" s="120"/>
      <c r="U109" s="117"/>
      <c r="V109" s="117"/>
      <c r="W109" s="121"/>
      <c r="X109" s="122" t="e">
        <v>#REF!</v>
      </c>
      <c r="Y109" s="118" t="e">
        <v>#REF!</v>
      </c>
      <c r="Z109" s="118" t="e">
        <v>#REF!</v>
      </c>
      <c r="AA109" s="123" t="e">
        <f>ROUND(AA108/D108*100,2)</f>
        <v>#REF!</v>
      </c>
    </row>
    <row r="110" spans="3:27" ht="21" customHeight="1" hidden="1">
      <c r="C110" s="485" t="s">
        <v>196</v>
      </c>
      <c r="D110" s="60">
        <f aca="true" t="shared" si="6" ref="D110:V111">SUM(D108,D106,D104,D102,D100,D98,D96,D94,D92,D90,D88,D86,D84)</f>
        <v>487481</v>
      </c>
      <c r="E110" s="60" t="e">
        <f t="shared" si="6"/>
        <v>#REF!</v>
      </c>
      <c r="F110" s="143" t="e">
        <f t="shared" si="6"/>
        <v>#REF!</v>
      </c>
      <c r="G110" s="60" t="e">
        <f t="shared" si="6"/>
        <v>#REF!</v>
      </c>
      <c r="H110" s="60" t="e">
        <f t="shared" si="6"/>
        <v>#REF!</v>
      </c>
      <c r="I110" s="60" t="e">
        <f t="shared" si="6"/>
        <v>#REF!</v>
      </c>
      <c r="J110" s="145" t="e">
        <f t="shared" si="6"/>
        <v>#REF!</v>
      </c>
      <c r="K110" s="60" t="e">
        <f t="shared" si="6"/>
        <v>#REF!</v>
      </c>
      <c r="L110" s="60" t="e">
        <f t="shared" si="6"/>
        <v>#REF!</v>
      </c>
      <c r="M110" s="60" t="e">
        <f t="shared" si="6"/>
        <v>#REF!</v>
      </c>
      <c r="N110" s="60" t="e">
        <f t="shared" si="6"/>
        <v>#REF!</v>
      </c>
      <c r="O110" s="60" t="e">
        <f t="shared" si="6"/>
        <v>#REF!</v>
      </c>
      <c r="P110" s="60" t="e">
        <f t="shared" si="6"/>
        <v>#REF!</v>
      </c>
      <c r="Q110" s="60" t="e">
        <f t="shared" si="6"/>
        <v>#REF!</v>
      </c>
      <c r="R110" s="60" t="e">
        <f t="shared" si="6"/>
        <v>#REF!</v>
      </c>
      <c r="S110" s="60">
        <f t="shared" si="6"/>
        <v>58</v>
      </c>
      <c r="T110" s="129" t="e">
        <f t="shared" si="6"/>
        <v>#REF!</v>
      </c>
      <c r="U110" s="60">
        <f t="shared" si="6"/>
        <v>514234</v>
      </c>
      <c r="V110" s="60">
        <f t="shared" si="6"/>
        <v>468935</v>
      </c>
      <c r="W110" s="131">
        <f>V110/D110*100</f>
        <v>96.19554403145969</v>
      </c>
      <c r="X110" s="132" t="e">
        <f>SUM(X108,X106,X104,X102,X100,X98,X96,X94,X92,X90,X88,X86,X84)</f>
        <v>#REF!</v>
      </c>
      <c r="Y110" s="60" t="e">
        <f>SUM(Y108,Y106,Y104,Y102,Y100,Y98,Y96,Y94,Y92,Y90,Y88,Y86,Y84)</f>
        <v>#REF!</v>
      </c>
      <c r="Z110" s="60" t="e">
        <f>SUM(Z108,Z106,Z104,Z102,Z100,Z98,Z96,Z94,Z92,Z90,Z88,Z86,Z84)</f>
        <v>#REF!</v>
      </c>
      <c r="AA110" s="133" t="e">
        <f>SUM(AA108,AA106,AA104,AA102,AA100,AA98,AA96,AA94,AA92,AA90,AA88,AA86,AA84)</f>
        <v>#REF!</v>
      </c>
    </row>
    <row r="111" spans="3:27" ht="21" customHeight="1" hidden="1" thickBot="1">
      <c r="C111" s="486"/>
      <c r="D111" s="134">
        <f t="shared" si="6"/>
        <v>0</v>
      </c>
      <c r="E111" s="134" t="e">
        <f t="shared" si="6"/>
        <v>#REF!</v>
      </c>
      <c r="F111" s="146" t="e">
        <f t="shared" si="6"/>
        <v>#REF!</v>
      </c>
      <c r="G111" s="134" t="e">
        <f t="shared" si="6"/>
        <v>#REF!</v>
      </c>
      <c r="H111" s="134" t="e">
        <f t="shared" si="6"/>
        <v>#REF!</v>
      </c>
      <c r="I111" s="134" t="e">
        <f t="shared" si="6"/>
        <v>#REF!</v>
      </c>
      <c r="J111" s="141" t="e">
        <f t="shared" si="6"/>
        <v>#REF!</v>
      </c>
      <c r="K111" s="134" t="e">
        <f t="shared" si="6"/>
        <v>#REF!</v>
      </c>
      <c r="L111" s="134" t="e">
        <f t="shared" si="6"/>
        <v>#REF!</v>
      </c>
      <c r="M111" s="134">
        <f t="shared" si="6"/>
        <v>0</v>
      </c>
      <c r="N111" s="134">
        <f t="shared" si="6"/>
        <v>0</v>
      </c>
      <c r="O111" s="134">
        <f t="shared" si="6"/>
        <v>0</v>
      </c>
      <c r="P111" s="134">
        <f t="shared" si="6"/>
        <v>0</v>
      </c>
      <c r="Q111" s="134">
        <f t="shared" si="6"/>
        <v>0</v>
      </c>
      <c r="R111" s="134">
        <f t="shared" si="6"/>
        <v>0</v>
      </c>
      <c r="S111" s="134">
        <f t="shared" si="6"/>
        <v>0</v>
      </c>
      <c r="T111" s="135">
        <f t="shared" si="6"/>
        <v>0</v>
      </c>
      <c r="U111" s="134">
        <f t="shared" si="6"/>
        <v>0</v>
      </c>
      <c r="V111" s="134">
        <f t="shared" si="6"/>
        <v>0</v>
      </c>
      <c r="W111" s="134">
        <f>SUM(W109,W107,W105,W103,W101,W99,W97,W95,W93,W91,W89,W87,W85)</f>
        <v>0</v>
      </c>
      <c r="X111" s="136" t="e">
        <f>SUM(X109,X107,X105,X103,X101,X99,X97,X95,X93,X91,X89,X87,X85)</f>
        <v>#REF!</v>
      </c>
      <c r="Y111" s="134" t="e">
        <f>SUM(Y109,Y107,Y105,Y103,Y101,Y99,Y97,Y95,Y93,Y91,Y89,Y87,Y85)</f>
        <v>#REF!</v>
      </c>
      <c r="Z111" s="134" t="e">
        <f>SUM(Z109,Z107,Z105,Z103,Z101,Z99,Z97,Z95,Z93,Z91,Z89,Z87,Z85)</f>
        <v>#REF!</v>
      </c>
      <c r="AA111" s="137" t="e">
        <f>AA110/D110*100</f>
        <v>#REF!</v>
      </c>
    </row>
    <row r="112" spans="3:27" ht="21" customHeight="1" hidden="1">
      <c r="C112" s="106" t="s">
        <v>15</v>
      </c>
      <c r="D112" s="107">
        <v>87448</v>
      </c>
      <c r="E112" s="108">
        <v>1</v>
      </c>
      <c r="F112" s="109" t="e">
        <v>#REF!</v>
      </c>
      <c r="G112" s="108">
        <v>83700</v>
      </c>
      <c r="H112" s="108">
        <v>78586</v>
      </c>
      <c r="I112" s="108" t="e">
        <v>#REF!</v>
      </c>
      <c r="J112" s="110" t="e">
        <v>#REF!</v>
      </c>
      <c r="K112" s="108" t="e">
        <v>#REF!</v>
      </c>
      <c r="L112" s="108" t="e">
        <v>#REF!</v>
      </c>
      <c r="M112" s="107">
        <v>1</v>
      </c>
      <c r="N112" s="107">
        <v>216</v>
      </c>
      <c r="O112" s="107">
        <v>117</v>
      </c>
      <c r="P112" s="107">
        <v>1</v>
      </c>
      <c r="Q112" s="107">
        <v>1084</v>
      </c>
      <c r="R112" s="107">
        <v>1143</v>
      </c>
      <c r="S112" s="107">
        <v>13</v>
      </c>
      <c r="T112" s="111" t="e">
        <v>#REF!</v>
      </c>
      <c r="U112" s="107">
        <v>94200</v>
      </c>
      <c r="V112" s="107">
        <v>87448</v>
      </c>
      <c r="W112" s="112">
        <v>100</v>
      </c>
      <c r="X112" s="124" t="e">
        <v>#REF!</v>
      </c>
      <c r="Y112" s="108" t="e">
        <v>#REF!</v>
      </c>
      <c r="Z112" s="108" t="e">
        <v>#REF!</v>
      </c>
      <c r="AA112" s="115" t="e">
        <f>SUM(V112,Z112:Z113)</f>
        <v>#REF!</v>
      </c>
    </row>
    <row r="113" spans="3:27" ht="21" customHeight="1" hidden="1">
      <c r="C113" s="116"/>
      <c r="D113" s="117"/>
      <c r="E113" s="118" t="e">
        <v>#REF!</v>
      </c>
      <c r="F113" s="119" t="e">
        <v>#REF!</v>
      </c>
      <c r="G113" s="118" t="e">
        <v>#REF!</v>
      </c>
      <c r="H113" s="118" t="e">
        <v>#REF!</v>
      </c>
      <c r="I113" s="118">
        <v>10</v>
      </c>
      <c r="J113" s="119" t="e">
        <v>#REF!</v>
      </c>
      <c r="K113" s="118">
        <v>10284</v>
      </c>
      <c r="L113" s="118">
        <v>8745</v>
      </c>
      <c r="M113" s="117"/>
      <c r="N113" s="117"/>
      <c r="O113" s="117"/>
      <c r="P113" s="117"/>
      <c r="Q113" s="117"/>
      <c r="R113" s="117"/>
      <c r="S113" s="117"/>
      <c r="T113" s="120"/>
      <c r="U113" s="117"/>
      <c r="V113" s="117"/>
      <c r="W113" s="121"/>
      <c r="X113" s="122" t="e">
        <v>#REF!</v>
      </c>
      <c r="Y113" s="118" t="e">
        <v>#REF!</v>
      </c>
      <c r="Z113" s="118" t="e">
        <v>#REF!</v>
      </c>
      <c r="AA113" s="123" t="e">
        <f>ROUND(AA112/D112*100,2)</f>
        <v>#REF!</v>
      </c>
    </row>
    <row r="114" spans="3:27" ht="21" customHeight="1" hidden="1">
      <c r="C114" s="106" t="s">
        <v>17</v>
      </c>
      <c r="D114" s="107">
        <v>80988</v>
      </c>
      <c r="E114" s="108">
        <v>2</v>
      </c>
      <c r="F114" s="109">
        <v>1</v>
      </c>
      <c r="G114" s="108">
        <v>88065</v>
      </c>
      <c r="H114" s="108">
        <v>79658</v>
      </c>
      <c r="I114" s="108">
        <v>6</v>
      </c>
      <c r="J114" s="110" t="e">
        <v>#REF!</v>
      </c>
      <c r="K114" s="108">
        <v>1303</v>
      </c>
      <c r="L114" s="108">
        <v>925</v>
      </c>
      <c r="M114" s="107" t="e">
        <v>#REF!</v>
      </c>
      <c r="N114" s="107" t="e">
        <v>#REF!</v>
      </c>
      <c r="O114" s="107" t="e">
        <v>#REF!</v>
      </c>
      <c r="P114" s="107" t="e">
        <v>#REF!</v>
      </c>
      <c r="Q114" s="107" t="e">
        <v>#REF!</v>
      </c>
      <c r="R114" s="107" t="e">
        <v>#REF!</v>
      </c>
      <c r="S114" s="107">
        <v>8</v>
      </c>
      <c r="T114" s="111">
        <v>1</v>
      </c>
      <c r="U114" s="107">
        <v>89368</v>
      </c>
      <c r="V114" s="107">
        <v>80583</v>
      </c>
      <c r="W114" s="112">
        <v>99.49992591495035</v>
      </c>
      <c r="X114" s="124">
        <v>2</v>
      </c>
      <c r="Y114" s="108">
        <v>148</v>
      </c>
      <c r="Z114" s="108">
        <v>63</v>
      </c>
      <c r="AA114" s="115" t="e">
        <f>SUM(V114,Z114:Z115)</f>
        <v>#REF!</v>
      </c>
    </row>
    <row r="115" spans="3:27" ht="21" customHeight="1" hidden="1">
      <c r="C115" s="116"/>
      <c r="D115" s="117"/>
      <c r="E115" s="118" t="e">
        <v>#REF!</v>
      </c>
      <c r="F115" s="119" t="e">
        <v>#REF!</v>
      </c>
      <c r="G115" s="118" t="e">
        <v>#REF!</v>
      </c>
      <c r="H115" s="118" t="e">
        <v>#REF!</v>
      </c>
      <c r="I115" s="118" t="e">
        <v>#REF!</v>
      </c>
      <c r="J115" s="119" t="e">
        <v>#REF!</v>
      </c>
      <c r="K115" s="118" t="e">
        <v>#REF!</v>
      </c>
      <c r="L115" s="118" t="e">
        <v>#REF!</v>
      </c>
      <c r="M115" s="117"/>
      <c r="N115" s="117"/>
      <c r="O115" s="117"/>
      <c r="P115" s="117"/>
      <c r="Q115" s="117"/>
      <c r="R115" s="117"/>
      <c r="S115" s="117"/>
      <c r="T115" s="120"/>
      <c r="U115" s="117"/>
      <c r="V115" s="117"/>
      <c r="W115" s="121"/>
      <c r="X115" s="122" t="e">
        <v>#REF!</v>
      </c>
      <c r="Y115" s="118" t="e">
        <v>#REF!</v>
      </c>
      <c r="Z115" s="118" t="e">
        <v>#REF!</v>
      </c>
      <c r="AA115" s="123" t="e">
        <f>ROUND(AA114/D114*100,2)</f>
        <v>#REF!</v>
      </c>
    </row>
    <row r="116" spans="3:27" ht="21" customHeight="1" hidden="1">
      <c r="C116" s="106" t="s">
        <v>20</v>
      </c>
      <c r="D116" s="107">
        <v>60942</v>
      </c>
      <c r="E116" s="108">
        <v>1</v>
      </c>
      <c r="F116" s="109" t="e">
        <v>#REF!</v>
      </c>
      <c r="G116" s="108">
        <v>58300</v>
      </c>
      <c r="H116" s="108">
        <v>57263</v>
      </c>
      <c r="I116" s="108">
        <v>1</v>
      </c>
      <c r="J116" s="110" t="e">
        <v>#REF!</v>
      </c>
      <c r="K116" s="108">
        <v>1000</v>
      </c>
      <c r="L116" s="108">
        <v>787</v>
      </c>
      <c r="M116" s="107" t="e">
        <v>#REF!</v>
      </c>
      <c r="N116" s="107" t="e">
        <v>#REF!</v>
      </c>
      <c r="O116" s="107" t="e">
        <v>#REF!</v>
      </c>
      <c r="P116" s="107" t="e">
        <v>#REF!</v>
      </c>
      <c r="Q116" s="107" t="e">
        <v>#REF!</v>
      </c>
      <c r="R116" s="107" t="e">
        <v>#REF!</v>
      </c>
      <c r="S116" s="107">
        <v>10</v>
      </c>
      <c r="T116" s="111" t="e">
        <v>#REF!</v>
      </c>
      <c r="U116" s="107">
        <v>61850</v>
      </c>
      <c r="V116" s="107">
        <v>60314</v>
      </c>
      <c r="W116" s="112">
        <v>98.96951199501164</v>
      </c>
      <c r="X116" s="124" t="e">
        <v>#REF!</v>
      </c>
      <c r="Y116" s="108" t="e">
        <v>#REF!</v>
      </c>
      <c r="Z116" s="108" t="e">
        <v>#REF!</v>
      </c>
      <c r="AA116" s="115" t="e">
        <f>SUM(V116,Z116:Z117)</f>
        <v>#REF!</v>
      </c>
    </row>
    <row r="117" spans="3:27" ht="21" customHeight="1" hidden="1">
      <c r="C117" s="116"/>
      <c r="D117" s="117"/>
      <c r="E117" s="118" t="e">
        <v>#REF!</v>
      </c>
      <c r="F117" s="119" t="e">
        <v>#REF!</v>
      </c>
      <c r="G117" s="118" t="e">
        <v>#REF!</v>
      </c>
      <c r="H117" s="118" t="e">
        <v>#REF!</v>
      </c>
      <c r="I117" s="118">
        <v>8</v>
      </c>
      <c r="J117" s="119" t="e">
        <v>#REF!</v>
      </c>
      <c r="K117" s="118">
        <v>2550</v>
      </c>
      <c r="L117" s="118">
        <v>2264</v>
      </c>
      <c r="M117" s="117"/>
      <c r="N117" s="117"/>
      <c r="O117" s="117"/>
      <c r="P117" s="117"/>
      <c r="Q117" s="117"/>
      <c r="R117" s="117"/>
      <c r="S117" s="117"/>
      <c r="T117" s="120"/>
      <c r="U117" s="117"/>
      <c r="V117" s="117"/>
      <c r="W117" s="121"/>
      <c r="X117" s="122" t="e">
        <v>#REF!</v>
      </c>
      <c r="Y117" s="118" t="e">
        <v>#REF!</v>
      </c>
      <c r="Z117" s="118" t="e">
        <v>#REF!</v>
      </c>
      <c r="AA117" s="123" t="e">
        <f>ROUND(AA116/D116*100,2)</f>
        <v>#REF!</v>
      </c>
    </row>
    <row r="118" spans="3:27" ht="21" customHeight="1" hidden="1">
      <c r="C118" s="106" t="s">
        <v>197</v>
      </c>
      <c r="D118" s="107">
        <v>12341</v>
      </c>
      <c r="E118" s="108">
        <v>1</v>
      </c>
      <c r="F118" s="109" t="e">
        <v>#REF!</v>
      </c>
      <c r="G118" s="108">
        <v>13500</v>
      </c>
      <c r="H118" s="108">
        <v>11935</v>
      </c>
      <c r="I118" s="108" t="e">
        <v>#REF!</v>
      </c>
      <c r="J118" s="110" t="e">
        <v>#REF!</v>
      </c>
      <c r="K118" s="108" t="e">
        <v>#REF!</v>
      </c>
      <c r="L118" s="108" t="e">
        <v>#REF!</v>
      </c>
      <c r="M118" s="107" t="e">
        <v>#REF!</v>
      </c>
      <c r="N118" s="107" t="e">
        <v>#REF!</v>
      </c>
      <c r="O118" s="107" t="e">
        <v>#REF!</v>
      </c>
      <c r="P118" s="107" t="e">
        <v>#REF!</v>
      </c>
      <c r="Q118" s="107" t="e">
        <v>#REF!</v>
      </c>
      <c r="R118" s="107" t="e">
        <v>#REF!</v>
      </c>
      <c r="S118" s="107">
        <v>1</v>
      </c>
      <c r="T118" s="111" t="e">
        <v>#REF!</v>
      </c>
      <c r="U118" s="107">
        <v>13500</v>
      </c>
      <c r="V118" s="107">
        <v>11935</v>
      </c>
      <c r="W118" s="112">
        <v>96.7101531480431</v>
      </c>
      <c r="X118" s="124">
        <v>1</v>
      </c>
      <c r="Y118" s="108">
        <v>90</v>
      </c>
      <c r="Z118" s="108">
        <v>0</v>
      </c>
      <c r="AA118" s="115">
        <f>SUM(V118,Z118:Z119)</f>
        <v>12131</v>
      </c>
    </row>
    <row r="119" spans="3:27" ht="21" customHeight="1" hidden="1">
      <c r="C119" s="116"/>
      <c r="D119" s="117"/>
      <c r="E119" s="118" t="e">
        <v>#REF!</v>
      </c>
      <c r="F119" s="119" t="e">
        <v>#REF!</v>
      </c>
      <c r="G119" s="118" t="e">
        <v>#REF!</v>
      </c>
      <c r="H119" s="118" t="e">
        <v>#REF!</v>
      </c>
      <c r="I119" s="118" t="e">
        <v>#REF!</v>
      </c>
      <c r="J119" s="119" t="e">
        <v>#REF!</v>
      </c>
      <c r="K119" s="118" t="e">
        <v>#REF!</v>
      </c>
      <c r="L119" s="118" t="e">
        <v>#REF!</v>
      </c>
      <c r="M119" s="117"/>
      <c r="N119" s="117"/>
      <c r="O119" s="117"/>
      <c r="P119" s="117"/>
      <c r="Q119" s="117"/>
      <c r="R119" s="117"/>
      <c r="S119" s="117"/>
      <c r="T119" s="120"/>
      <c r="U119" s="117"/>
      <c r="V119" s="117"/>
      <c r="W119" s="121"/>
      <c r="X119" s="122">
        <v>2</v>
      </c>
      <c r="Y119" s="118">
        <v>200</v>
      </c>
      <c r="Z119" s="118">
        <v>196</v>
      </c>
      <c r="AA119" s="123">
        <f>ROUND(AA118/D118*100,2)</f>
        <v>98.3</v>
      </c>
    </row>
    <row r="120" spans="3:27" ht="21" customHeight="1" hidden="1">
      <c r="C120" s="106" t="s">
        <v>198</v>
      </c>
      <c r="D120" s="107">
        <v>24658</v>
      </c>
      <c r="E120" s="108">
        <v>1</v>
      </c>
      <c r="F120" s="109" t="e">
        <v>#REF!</v>
      </c>
      <c r="G120" s="108">
        <v>23260</v>
      </c>
      <c r="H120" s="108">
        <v>24408</v>
      </c>
      <c r="I120" s="108" t="e">
        <v>#REF!</v>
      </c>
      <c r="J120" s="110" t="e">
        <v>#REF!</v>
      </c>
      <c r="K120" s="108" t="e">
        <v>#REF!</v>
      </c>
      <c r="L120" s="108" t="e">
        <v>#REF!</v>
      </c>
      <c r="M120" s="107" t="e">
        <v>#REF!</v>
      </c>
      <c r="N120" s="107" t="e">
        <v>#REF!</v>
      </c>
      <c r="O120" s="107" t="e">
        <v>#REF!</v>
      </c>
      <c r="P120" s="107" t="e">
        <v>#REF!</v>
      </c>
      <c r="Q120" s="107" t="e">
        <v>#REF!</v>
      </c>
      <c r="R120" s="107" t="e">
        <v>#REF!</v>
      </c>
      <c r="S120" s="107">
        <v>1</v>
      </c>
      <c r="T120" s="111" t="e">
        <v>#REF!</v>
      </c>
      <c r="U120" s="107">
        <v>23260</v>
      </c>
      <c r="V120" s="107">
        <v>24408</v>
      </c>
      <c r="W120" s="112">
        <v>98.98613026198394</v>
      </c>
      <c r="X120" s="124" t="e">
        <v>#REF!</v>
      </c>
      <c r="Y120" s="108" t="e">
        <v>#REF!</v>
      </c>
      <c r="Z120" s="108" t="e">
        <v>#REF!</v>
      </c>
      <c r="AA120" s="115" t="e">
        <f>SUM(V120,Z120:Z121)</f>
        <v>#REF!</v>
      </c>
    </row>
    <row r="121" spans="3:27" ht="21" customHeight="1" hidden="1">
      <c r="C121" s="116"/>
      <c r="D121" s="117"/>
      <c r="E121" s="118" t="e">
        <v>#REF!</v>
      </c>
      <c r="F121" s="119" t="e">
        <v>#REF!</v>
      </c>
      <c r="G121" s="118" t="e">
        <v>#REF!</v>
      </c>
      <c r="H121" s="118" t="e">
        <v>#REF!</v>
      </c>
      <c r="I121" s="118" t="e">
        <v>#REF!</v>
      </c>
      <c r="J121" s="119" t="e">
        <v>#REF!</v>
      </c>
      <c r="K121" s="118" t="e">
        <v>#REF!</v>
      </c>
      <c r="L121" s="118" t="e">
        <v>#REF!</v>
      </c>
      <c r="M121" s="117"/>
      <c r="N121" s="117"/>
      <c r="O121" s="117"/>
      <c r="P121" s="117"/>
      <c r="Q121" s="117"/>
      <c r="R121" s="117"/>
      <c r="S121" s="117"/>
      <c r="T121" s="120"/>
      <c r="U121" s="117"/>
      <c r="V121" s="117"/>
      <c r="W121" s="121"/>
      <c r="X121" s="122">
        <v>7</v>
      </c>
      <c r="Y121" s="118">
        <v>398</v>
      </c>
      <c r="Z121" s="118">
        <v>223</v>
      </c>
      <c r="AA121" s="123" t="e">
        <f>ROUND(AA120/D120*100,2)</f>
        <v>#REF!</v>
      </c>
    </row>
    <row r="122" spans="3:27" ht="21" customHeight="1" hidden="1">
      <c r="C122" s="106" t="s">
        <v>199</v>
      </c>
      <c r="D122" s="107">
        <v>15631</v>
      </c>
      <c r="E122" s="108">
        <v>2</v>
      </c>
      <c r="F122" s="109">
        <v>1</v>
      </c>
      <c r="G122" s="108">
        <v>17080</v>
      </c>
      <c r="H122" s="108">
        <v>15290</v>
      </c>
      <c r="I122" s="108">
        <v>1</v>
      </c>
      <c r="J122" s="110">
        <v>1</v>
      </c>
      <c r="K122" s="108">
        <v>480</v>
      </c>
      <c r="L122" s="108">
        <v>341</v>
      </c>
      <c r="M122" s="107" t="e">
        <v>#REF!</v>
      </c>
      <c r="N122" s="107" t="e">
        <v>#REF!</v>
      </c>
      <c r="O122" s="107" t="e">
        <v>#REF!</v>
      </c>
      <c r="P122" s="107" t="e">
        <v>#REF!</v>
      </c>
      <c r="Q122" s="107" t="e">
        <v>#REF!</v>
      </c>
      <c r="R122" s="107" t="e">
        <v>#REF!</v>
      </c>
      <c r="S122" s="107">
        <v>3</v>
      </c>
      <c r="T122" s="111">
        <v>2</v>
      </c>
      <c r="U122" s="107">
        <v>17560</v>
      </c>
      <c r="V122" s="107">
        <v>15631</v>
      </c>
      <c r="W122" s="112">
        <v>100</v>
      </c>
      <c r="X122" s="124" t="e">
        <v>#REF!</v>
      </c>
      <c r="Y122" s="108" t="e">
        <v>#REF!</v>
      </c>
      <c r="Z122" s="108" t="e">
        <v>#REF!</v>
      </c>
      <c r="AA122" s="115" t="e">
        <f>SUM(V122,Z122:Z123)</f>
        <v>#REF!</v>
      </c>
    </row>
    <row r="123" spans="3:27" ht="21" customHeight="1" hidden="1">
      <c r="C123" s="116"/>
      <c r="D123" s="117"/>
      <c r="E123" s="118" t="e">
        <v>#REF!</v>
      </c>
      <c r="F123" s="119" t="e">
        <v>#REF!</v>
      </c>
      <c r="G123" s="118" t="e">
        <v>#REF!</v>
      </c>
      <c r="H123" s="118" t="e">
        <v>#REF!</v>
      </c>
      <c r="I123" s="118" t="e">
        <v>#REF!</v>
      </c>
      <c r="J123" s="119" t="e">
        <v>#REF!</v>
      </c>
      <c r="K123" s="118" t="e">
        <v>#REF!</v>
      </c>
      <c r="L123" s="118" t="e">
        <v>#REF!</v>
      </c>
      <c r="M123" s="117"/>
      <c r="N123" s="117"/>
      <c r="O123" s="117"/>
      <c r="P123" s="117"/>
      <c r="Q123" s="117"/>
      <c r="R123" s="117"/>
      <c r="S123" s="117"/>
      <c r="T123" s="120"/>
      <c r="U123" s="117"/>
      <c r="V123" s="117"/>
      <c r="W123" s="121"/>
      <c r="X123" s="122" t="e">
        <v>#REF!</v>
      </c>
      <c r="Y123" s="118" t="e">
        <v>#REF!</v>
      </c>
      <c r="Z123" s="118" t="e">
        <v>#REF!</v>
      </c>
      <c r="AA123" s="123" t="e">
        <f>ROUND(AA122/D122*100,2)</f>
        <v>#REF!</v>
      </c>
    </row>
    <row r="124" spans="3:27" ht="21" customHeight="1" hidden="1">
      <c r="C124" s="106" t="s">
        <v>200</v>
      </c>
      <c r="D124" s="107">
        <v>31639</v>
      </c>
      <c r="E124" s="108">
        <v>1</v>
      </c>
      <c r="F124" s="109" t="e">
        <v>#REF!</v>
      </c>
      <c r="G124" s="108">
        <v>33300</v>
      </c>
      <c r="H124" s="108">
        <v>30555</v>
      </c>
      <c r="I124" s="108">
        <v>1</v>
      </c>
      <c r="J124" s="110" t="e">
        <v>#REF!</v>
      </c>
      <c r="K124" s="108">
        <v>680</v>
      </c>
      <c r="L124" s="108">
        <v>546</v>
      </c>
      <c r="M124" s="107" t="e">
        <v>#REF!</v>
      </c>
      <c r="N124" s="107" t="e">
        <v>#REF!</v>
      </c>
      <c r="O124" s="107" t="e">
        <v>#REF!</v>
      </c>
      <c r="P124" s="107" t="e">
        <v>#REF!</v>
      </c>
      <c r="Q124" s="107" t="e">
        <v>#REF!</v>
      </c>
      <c r="R124" s="107" t="e">
        <v>#REF!</v>
      </c>
      <c r="S124" s="107">
        <v>3</v>
      </c>
      <c r="T124" s="111">
        <v>1</v>
      </c>
      <c r="U124" s="107">
        <v>34540</v>
      </c>
      <c r="V124" s="107">
        <v>31594</v>
      </c>
      <c r="W124" s="112">
        <v>99.85777047315023</v>
      </c>
      <c r="X124" s="124">
        <v>1</v>
      </c>
      <c r="Y124" s="108">
        <v>71</v>
      </c>
      <c r="Z124" s="108">
        <v>47</v>
      </c>
      <c r="AA124" s="115" t="e">
        <f>SUM(V124,Z124:Z125)</f>
        <v>#REF!</v>
      </c>
    </row>
    <row r="125" spans="3:27" ht="21" customHeight="1" hidden="1">
      <c r="C125" s="116"/>
      <c r="D125" s="117"/>
      <c r="E125" s="118">
        <v>1</v>
      </c>
      <c r="F125" s="119">
        <v>1</v>
      </c>
      <c r="G125" s="118">
        <v>560</v>
      </c>
      <c r="H125" s="118">
        <v>493</v>
      </c>
      <c r="I125" s="118" t="e">
        <v>#REF!</v>
      </c>
      <c r="J125" s="119" t="e">
        <v>#REF!</v>
      </c>
      <c r="K125" s="118" t="e">
        <v>#REF!</v>
      </c>
      <c r="L125" s="118" t="e">
        <v>#REF!</v>
      </c>
      <c r="M125" s="117"/>
      <c r="N125" s="117"/>
      <c r="O125" s="117"/>
      <c r="P125" s="117"/>
      <c r="Q125" s="117"/>
      <c r="R125" s="117"/>
      <c r="S125" s="117"/>
      <c r="T125" s="120"/>
      <c r="U125" s="117"/>
      <c r="V125" s="117"/>
      <c r="W125" s="121"/>
      <c r="X125" s="122" t="e">
        <v>#REF!</v>
      </c>
      <c r="Y125" s="118" t="e">
        <v>#REF!</v>
      </c>
      <c r="Z125" s="118" t="e">
        <v>#REF!</v>
      </c>
      <c r="AA125" s="123" t="e">
        <f>ROUND(AA124/D124*100,2)</f>
        <v>#REF!</v>
      </c>
    </row>
    <row r="126" spans="3:27" ht="21" customHeight="1" hidden="1">
      <c r="C126" s="106" t="s">
        <v>48</v>
      </c>
      <c r="D126" s="107">
        <v>22037</v>
      </c>
      <c r="E126" s="108">
        <v>1</v>
      </c>
      <c r="F126" s="109" t="e">
        <v>#REF!</v>
      </c>
      <c r="G126" s="108">
        <v>27160</v>
      </c>
      <c r="H126" s="108">
        <v>22029</v>
      </c>
      <c r="I126" s="108" t="e">
        <v>#REF!</v>
      </c>
      <c r="J126" s="110" t="e">
        <v>#REF!</v>
      </c>
      <c r="K126" s="108" t="e">
        <v>#REF!</v>
      </c>
      <c r="L126" s="108" t="e">
        <v>#REF!</v>
      </c>
      <c r="M126" s="107" t="e">
        <v>#REF!</v>
      </c>
      <c r="N126" s="107" t="e">
        <v>#REF!</v>
      </c>
      <c r="O126" s="107" t="e">
        <v>#REF!</v>
      </c>
      <c r="P126" s="107" t="e">
        <v>#REF!</v>
      </c>
      <c r="Q126" s="107" t="e">
        <v>#REF!</v>
      </c>
      <c r="R126" s="107" t="e">
        <v>#REF!</v>
      </c>
      <c r="S126" s="107">
        <v>1</v>
      </c>
      <c r="T126" s="111" t="e">
        <v>#REF!</v>
      </c>
      <c r="U126" s="107">
        <v>27160</v>
      </c>
      <c r="V126" s="107">
        <v>22029</v>
      </c>
      <c r="W126" s="112">
        <v>99.96369741797886</v>
      </c>
      <c r="X126" s="124" t="e">
        <v>#REF!</v>
      </c>
      <c r="Y126" s="108" t="e">
        <v>#REF!</v>
      </c>
      <c r="Z126" s="108" t="e">
        <v>#REF!</v>
      </c>
      <c r="AA126" s="115" t="e">
        <f>SUM(V126,Z126:Z127)</f>
        <v>#REF!</v>
      </c>
    </row>
    <row r="127" spans="3:27" ht="21" customHeight="1" hidden="1">
      <c r="C127" s="116"/>
      <c r="D127" s="117"/>
      <c r="E127" s="118" t="e">
        <v>#REF!</v>
      </c>
      <c r="F127" s="119" t="e">
        <v>#REF!</v>
      </c>
      <c r="G127" s="118" t="e">
        <v>#REF!</v>
      </c>
      <c r="H127" s="118" t="e">
        <v>#REF!</v>
      </c>
      <c r="I127" s="118" t="e">
        <v>#REF!</v>
      </c>
      <c r="J127" s="119" t="e">
        <v>#REF!</v>
      </c>
      <c r="K127" s="118" t="e">
        <v>#REF!</v>
      </c>
      <c r="L127" s="118" t="e">
        <v>#REF!</v>
      </c>
      <c r="M127" s="117"/>
      <c r="N127" s="117"/>
      <c r="O127" s="117"/>
      <c r="P127" s="117"/>
      <c r="Q127" s="117"/>
      <c r="R127" s="117"/>
      <c r="S127" s="117"/>
      <c r="T127" s="120"/>
      <c r="U127" s="117"/>
      <c r="V127" s="117"/>
      <c r="W127" s="121"/>
      <c r="X127" s="122" t="e">
        <v>#REF!</v>
      </c>
      <c r="Y127" s="118" t="e">
        <v>#REF!</v>
      </c>
      <c r="Z127" s="118" t="e">
        <v>#REF!</v>
      </c>
      <c r="AA127" s="123" t="e">
        <f>ROUND(AA126/D126*100,2)</f>
        <v>#REF!</v>
      </c>
    </row>
    <row r="128" spans="3:27" ht="21" customHeight="1" hidden="1">
      <c r="C128" s="106" t="s">
        <v>49</v>
      </c>
      <c r="D128" s="107">
        <v>20568</v>
      </c>
      <c r="E128" s="108">
        <v>1</v>
      </c>
      <c r="F128" s="109" t="e">
        <v>#REF!</v>
      </c>
      <c r="G128" s="108">
        <v>21000</v>
      </c>
      <c r="H128" s="108">
        <v>17904</v>
      </c>
      <c r="I128" s="108">
        <v>3</v>
      </c>
      <c r="J128" s="110" t="e">
        <v>#REF!</v>
      </c>
      <c r="K128" s="108">
        <v>1180</v>
      </c>
      <c r="L128" s="108">
        <v>452</v>
      </c>
      <c r="M128" s="107" t="e">
        <v>#REF!</v>
      </c>
      <c r="N128" s="107" t="e">
        <v>#REF!</v>
      </c>
      <c r="O128" s="107" t="e">
        <v>#REF!</v>
      </c>
      <c r="P128" s="107" t="e">
        <v>#REF!</v>
      </c>
      <c r="Q128" s="107" t="e">
        <v>#REF!</v>
      </c>
      <c r="R128" s="107" t="e">
        <v>#REF!</v>
      </c>
      <c r="S128" s="107">
        <v>5</v>
      </c>
      <c r="T128" s="111" t="e">
        <v>#REF!</v>
      </c>
      <c r="U128" s="107">
        <v>22760</v>
      </c>
      <c r="V128" s="107">
        <v>18771</v>
      </c>
      <c r="W128" s="112">
        <v>91.26312718786464</v>
      </c>
      <c r="X128" s="124">
        <v>7</v>
      </c>
      <c r="Y128" s="108">
        <v>465</v>
      </c>
      <c r="Z128" s="108">
        <v>369</v>
      </c>
      <c r="AA128" s="115">
        <f>SUM(V128,Z128:Z129)</f>
        <v>20345</v>
      </c>
    </row>
    <row r="129" spans="3:27" ht="21" customHeight="1" hidden="1">
      <c r="C129" s="116"/>
      <c r="D129" s="117"/>
      <c r="E129" s="118" t="e">
        <v>#REF!</v>
      </c>
      <c r="F129" s="119" t="e">
        <v>#REF!</v>
      </c>
      <c r="G129" s="118" t="e">
        <v>#REF!</v>
      </c>
      <c r="H129" s="118" t="e">
        <v>#REF!</v>
      </c>
      <c r="I129" s="118">
        <v>1</v>
      </c>
      <c r="J129" s="119" t="e">
        <v>#REF!</v>
      </c>
      <c r="K129" s="118">
        <v>580</v>
      </c>
      <c r="L129" s="118">
        <v>415</v>
      </c>
      <c r="M129" s="117"/>
      <c r="N129" s="117"/>
      <c r="O129" s="117"/>
      <c r="P129" s="117"/>
      <c r="Q129" s="117"/>
      <c r="R129" s="117"/>
      <c r="S129" s="117"/>
      <c r="T129" s="120"/>
      <c r="U129" s="117"/>
      <c r="V129" s="117"/>
      <c r="W129" s="121"/>
      <c r="X129" s="122">
        <v>62</v>
      </c>
      <c r="Y129" s="118">
        <v>2037</v>
      </c>
      <c r="Z129" s="118">
        <v>1205</v>
      </c>
      <c r="AA129" s="123">
        <f>ROUND(AA128/D128*100,2)</f>
        <v>98.92</v>
      </c>
    </row>
    <row r="130" spans="3:27" ht="21" customHeight="1" hidden="1">
      <c r="C130" s="106" t="s">
        <v>51</v>
      </c>
      <c r="D130" s="107">
        <v>19023</v>
      </c>
      <c r="E130" s="108">
        <v>2</v>
      </c>
      <c r="F130" s="109">
        <v>1</v>
      </c>
      <c r="G130" s="108">
        <v>22475</v>
      </c>
      <c r="H130" s="108">
        <v>18969</v>
      </c>
      <c r="I130" s="108" t="e">
        <v>#REF!</v>
      </c>
      <c r="J130" s="110" t="e">
        <v>#REF!</v>
      </c>
      <c r="K130" s="108" t="e">
        <v>#REF!</v>
      </c>
      <c r="L130" s="108" t="e">
        <v>#REF!</v>
      </c>
      <c r="M130" s="107" t="e">
        <v>#REF!</v>
      </c>
      <c r="N130" s="107" t="e">
        <v>#REF!</v>
      </c>
      <c r="O130" s="107" t="e">
        <v>#REF!</v>
      </c>
      <c r="P130" s="107" t="e">
        <v>#REF!</v>
      </c>
      <c r="Q130" s="107" t="e">
        <v>#REF!</v>
      </c>
      <c r="R130" s="107" t="e">
        <v>#REF!</v>
      </c>
      <c r="S130" s="107">
        <v>2</v>
      </c>
      <c r="T130" s="111">
        <v>1</v>
      </c>
      <c r="U130" s="107">
        <v>22475</v>
      </c>
      <c r="V130" s="107">
        <v>18969</v>
      </c>
      <c r="W130" s="112">
        <v>99.71613310203438</v>
      </c>
      <c r="X130" s="124" t="e">
        <v>#REF!</v>
      </c>
      <c r="Y130" s="108" t="e">
        <v>#REF!</v>
      </c>
      <c r="Z130" s="108" t="e">
        <v>#REF!</v>
      </c>
      <c r="AA130" s="115" t="e">
        <f>SUM(V130,Z130:Z131)</f>
        <v>#REF!</v>
      </c>
    </row>
    <row r="131" spans="3:27" ht="21" customHeight="1" hidden="1">
      <c r="C131" s="116"/>
      <c r="D131" s="117"/>
      <c r="E131" s="118" t="e">
        <v>#REF!</v>
      </c>
      <c r="F131" s="119" t="e">
        <v>#REF!</v>
      </c>
      <c r="G131" s="118" t="e">
        <v>#REF!</v>
      </c>
      <c r="H131" s="118" t="e">
        <v>#REF!</v>
      </c>
      <c r="I131" s="118" t="e">
        <v>#REF!</v>
      </c>
      <c r="J131" s="119" t="e">
        <v>#REF!</v>
      </c>
      <c r="K131" s="118" t="e">
        <v>#REF!</v>
      </c>
      <c r="L131" s="118" t="e">
        <v>#REF!</v>
      </c>
      <c r="M131" s="117"/>
      <c r="N131" s="117"/>
      <c r="O131" s="117"/>
      <c r="P131" s="117"/>
      <c r="Q131" s="117"/>
      <c r="R131" s="117"/>
      <c r="S131" s="117"/>
      <c r="T131" s="120"/>
      <c r="U131" s="117"/>
      <c r="V131" s="117"/>
      <c r="W131" s="121"/>
      <c r="X131" s="122" t="e">
        <v>#REF!</v>
      </c>
      <c r="Y131" s="118" t="e">
        <v>#REF!</v>
      </c>
      <c r="Z131" s="118" t="e">
        <v>#REF!</v>
      </c>
      <c r="AA131" s="123" t="e">
        <f>ROUND(AA130/D130*100,2)</f>
        <v>#REF!</v>
      </c>
    </row>
    <row r="132" spans="3:27" ht="21" customHeight="1" hidden="1">
      <c r="C132" s="106" t="s">
        <v>52</v>
      </c>
      <c r="D132" s="107">
        <v>19436</v>
      </c>
      <c r="E132" s="108">
        <v>1</v>
      </c>
      <c r="F132" s="109" t="e">
        <v>#REF!</v>
      </c>
      <c r="G132" s="108">
        <v>22000</v>
      </c>
      <c r="H132" s="108">
        <v>19436</v>
      </c>
      <c r="I132" s="108" t="e">
        <v>#REF!</v>
      </c>
      <c r="J132" s="110" t="e">
        <v>#REF!</v>
      </c>
      <c r="K132" s="108" t="e">
        <v>#REF!</v>
      </c>
      <c r="L132" s="108" t="e">
        <v>#REF!</v>
      </c>
      <c r="M132" s="107" t="e">
        <v>#REF!</v>
      </c>
      <c r="N132" s="107" t="e">
        <v>#REF!</v>
      </c>
      <c r="O132" s="107" t="e">
        <v>#REF!</v>
      </c>
      <c r="P132" s="107" t="e">
        <v>#REF!</v>
      </c>
      <c r="Q132" s="107" t="e">
        <v>#REF!</v>
      </c>
      <c r="R132" s="107" t="e">
        <v>#REF!</v>
      </c>
      <c r="S132" s="107">
        <v>1</v>
      </c>
      <c r="T132" s="111" t="e">
        <v>#REF!</v>
      </c>
      <c r="U132" s="107">
        <v>22000</v>
      </c>
      <c r="V132" s="107">
        <v>19436</v>
      </c>
      <c r="W132" s="112">
        <v>100</v>
      </c>
      <c r="X132" s="124" t="e">
        <v>#REF!</v>
      </c>
      <c r="Y132" s="108" t="e">
        <v>#REF!</v>
      </c>
      <c r="Z132" s="108" t="e">
        <v>#REF!</v>
      </c>
      <c r="AA132" s="115" t="e">
        <f>SUM(V132,Z132:Z133)</f>
        <v>#REF!</v>
      </c>
    </row>
    <row r="133" spans="3:27" ht="21" customHeight="1" hidden="1">
      <c r="C133" s="116"/>
      <c r="D133" s="117"/>
      <c r="E133" s="118" t="e">
        <v>#REF!</v>
      </c>
      <c r="F133" s="119" t="e">
        <v>#REF!</v>
      </c>
      <c r="G133" s="118" t="e">
        <v>#REF!</v>
      </c>
      <c r="H133" s="118" t="e">
        <v>#REF!</v>
      </c>
      <c r="I133" s="118" t="e">
        <v>#REF!</v>
      </c>
      <c r="J133" s="119" t="e">
        <v>#REF!</v>
      </c>
      <c r="K133" s="118" t="e">
        <v>#REF!</v>
      </c>
      <c r="L133" s="118" t="e">
        <v>#REF!</v>
      </c>
      <c r="M133" s="117"/>
      <c r="N133" s="117"/>
      <c r="O133" s="117"/>
      <c r="P133" s="117"/>
      <c r="Q133" s="117"/>
      <c r="R133" s="117"/>
      <c r="S133" s="117"/>
      <c r="T133" s="120"/>
      <c r="U133" s="117"/>
      <c r="V133" s="117"/>
      <c r="W133" s="121"/>
      <c r="X133" s="122" t="e">
        <v>#REF!</v>
      </c>
      <c r="Y133" s="118" t="e">
        <v>#REF!</v>
      </c>
      <c r="Z133" s="118" t="e">
        <v>#REF!</v>
      </c>
      <c r="AA133" s="123" t="e">
        <f>ROUND(AA132/D132*100,2)</f>
        <v>#REF!</v>
      </c>
    </row>
    <row r="134" spans="3:27" ht="21" customHeight="1" hidden="1">
      <c r="C134" s="106" t="s">
        <v>53</v>
      </c>
      <c r="D134" s="107">
        <v>19872</v>
      </c>
      <c r="E134" s="108">
        <v>1</v>
      </c>
      <c r="F134" s="109" t="e">
        <v>#REF!</v>
      </c>
      <c r="G134" s="108">
        <v>22000</v>
      </c>
      <c r="H134" s="108">
        <v>19872</v>
      </c>
      <c r="I134" s="108" t="e">
        <v>#REF!</v>
      </c>
      <c r="J134" s="110" t="e">
        <v>#REF!</v>
      </c>
      <c r="K134" s="108" t="e">
        <v>#REF!</v>
      </c>
      <c r="L134" s="108" t="e">
        <v>#REF!</v>
      </c>
      <c r="M134" s="107" t="e">
        <v>#REF!</v>
      </c>
      <c r="N134" s="107" t="e">
        <v>#REF!</v>
      </c>
      <c r="O134" s="107" t="e">
        <v>#REF!</v>
      </c>
      <c r="P134" s="107" t="e">
        <v>#REF!</v>
      </c>
      <c r="Q134" s="107" t="e">
        <v>#REF!</v>
      </c>
      <c r="R134" s="107" t="e">
        <v>#REF!</v>
      </c>
      <c r="S134" s="107">
        <v>1</v>
      </c>
      <c r="T134" s="111" t="e">
        <v>#REF!</v>
      </c>
      <c r="U134" s="107">
        <v>22000</v>
      </c>
      <c r="V134" s="107">
        <v>19872</v>
      </c>
      <c r="W134" s="112">
        <v>100</v>
      </c>
      <c r="X134" s="124" t="e">
        <v>#REF!</v>
      </c>
      <c r="Y134" s="108" t="e">
        <v>#REF!</v>
      </c>
      <c r="Z134" s="108" t="e">
        <v>#REF!</v>
      </c>
      <c r="AA134" s="115" t="e">
        <f>SUM(V134,Z134:Z135)</f>
        <v>#REF!</v>
      </c>
    </row>
    <row r="135" spans="3:27" ht="21" customHeight="1" hidden="1">
      <c r="C135" s="116"/>
      <c r="D135" s="117"/>
      <c r="E135" s="118" t="e">
        <v>#REF!</v>
      </c>
      <c r="F135" s="119" t="e">
        <v>#REF!</v>
      </c>
      <c r="G135" s="118" t="e">
        <v>#REF!</v>
      </c>
      <c r="H135" s="118" t="e">
        <v>#REF!</v>
      </c>
      <c r="I135" s="118" t="e">
        <v>#REF!</v>
      </c>
      <c r="J135" s="119" t="e">
        <v>#REF!</v>
      </c>
      <c r="K135" s="118" t="e">
        <v>#REF!</v>
      </c>
      <c r="L135" s="118" t="e">
        <v>#REF!</v>
      </c>
      <c r="M135" s="117"/>
      <c r="N135" s="117"/>
      <c r="O135" s="117"/>
      <c r="P135" s="117"/>
      <c r="Q135" s="117"/>
      <c r="R135" s="117"/>
      <c r="S135" s="117"/>
      <c r="T135" s="120"/>
      <c r="U135" s="117"/>
      <c r="V135" s="117"/>
      <c r="W135" s="121"/>
      <c r="X135" s="122" t="e">
        <v>#REF!</v>
      </c>
      <c r="Y135" s="118" t="e">
        <v>#REF!</v>
      </c>
      <c r="Z135" s="118" t="e">
        <v>#REF!</v>
      </c>
      <c r="AA135" s="123" t="e">
        <f>ROUND(AA134/D134*100,2)</f>
        <v>#REF!</v>
      </c>
    </row>
    <row r="136" spans="3:27" ht="21" customHeight="1" hidden="1">
      <c r="C136" s="106" t="s">
        <v>54</v>
      </c>
      <c r="D136" s="107">
        <v>29049</v>
      </c>
      <c r="E136" s="108">
        <v>1</v>
      </c>
      <c r="F136" s="109" t="e">
        <v>#REF!</v>
      </c>
      <c r="G136" s="108">
        <v>31500</v>
      </c>
      <c r="H136" s="108">
        <v>28862</v>
      </c>
      <c r="I136" s="108" t="e">
        <v>#REF!</v>
      </c>
      <c r="J136" s="110" t="e">
        <v>#REF!</v>
      </c>
      <c r="K136" s="108" t="e">
        <v>#REF!</v>
      </c>
      <c r="L136" s="108" t="e">
        <v>#REF!</v>
      </c>
      <c r="M136" s="107" t="e">
        <v>#REF!</v>
      </c>
      <c r="N136" s="107" t="e">
        <v>#REF!</v>
      </c>
      <c r="O136" s="107" t="e">
        <v>#REF!</v>
      </c>
      <c r="P136" s="107" t="e">
        <v>#REF!</v>
      </c>
      <c r="Q136" s="107" t="e">
        <v>#REF!</v>
      </c>
      <c r="R136" s="107" t="e">
        <v>#REF!</v>
      </c>
      <c r="S136" s="107">
        <v>1</v>
      </c>
      <c r="T136" s="111" t="e">
        <v>#REF!</v>
      </c>
      <c r="U136" s="107">
        <v>31500</v>
      </c>
      <c r="V136" s="107">
        <v>28862</v>
      </c>
      <c r="W136" s="112">
        <v>99.35626011222418</v>
      </c>
      <c r="X136" s="124" t="e">
        <v>#REF!</v>
      </c>
      <c r="Y136" s="108" t="e">
        <v>#REF!</v>
      </c>
      <c r="Z136" s="108" t="e">
        <v>#REF!</v>
      </c>
      <c r="AA136" s="115" t="e">
        <f>SUM(V136,Z136:Z137)</f>
        <v>#REF!</v>
      </c>
    </row>
    <row r="137" spans="3:27" ht="21" customHeight="1" hidden="1" thickBot="1">
      <c r="C137" s="116"/>
      <c r="D137" s="117"/>
      <c r="E137" s="118" t="e">
        <v>#REF!</v>
      </c>
      <c r="F137" s="119" t="e">
        <v>#REF!</v>
      </c>
      <c r="G137" s="118" t="e">
        <v>#REF!</v>
      </c>
      <c r="H137" s="118" t="e">
        <v>#REF!</v>
      </c>
      <c r="I137" s="118" t="e">
        <v>#REF!</v>
      </c>
      <c r="J137" s="119" t="e">
        <v>#REF!</v>
      </c>
      <c r="K137" s="118" t="e">
        <v>#REF!</v>
      </c>
      <c r="L137" s="118" t="e">
        <v>#REF!</v>
      </c>
      <c r="M137" s="117"/>
      <c r="N137" s="117"/>
      <c r="O137" s="117"/>
      <c r="P137" s="117"/>
      <c r="Q137" s="117"/>
      <c r="R137" s="117"/>
      <c r="S137" s="117"/>
      <c r="T137" s="120"/>
      <c r="U137" s="117"/>
      <c r="V137" s="117"/>
      <c r="W137" s="121"/>
      <c r="X137" s="122" t="e">
        <v>#REF!</v>
      </c>
      <c r="Y137" s="118" t="e">
        <v>#REF!</v>
      </c>
      <c r="Z137" s="118" t="e">
        <v>#REF!</v>
      </c>
      <c r="AA137" s="123" t="e">
        <f>ROUND(AA136/D136*100,2)</f>
        <v>#REF!</v>
      </c>
    </row>
    <row r="138" spans="3:27" ht="21" customHeight="1" hidden="1">
      <c r="C138" s="485" t="s">
        <v>201</v>
      </c>
      <c r="D138" s="60">
        <f aca="true" t="shared" si="7" ref="D138:V139">SUM(D136,D134,D132,D130,D128,D126,D124,D122,D120,D118,D116,D114,D112)</f>
        <v>443632</v>
      </c>
      <c r="E138" s="60">
        <f t="shared" si="7"/>
        <v>16</v>
      </c>
      <c r="F138" s="143" t="e">
        <f t="shared" si="7"/>
        <v>#REF!</v>
      </c>
      <c r="G138" s="60">
        <f t="shared" si="7"/>
        <v>463340</v>
      </c>
      <c r="H138" s="60">
        <f t="shared" si="7"/>
        <v>424767</v>
      </c>
      <c r="I138" s="60" t="e">
        <f t="shared" si="7"/>
        <v>#REF!</v>
      </c>
      <c r="J138" s="145" t="e">
        <f t="shared" si="7"/>
        <v>#REF!</v>
      </c>
      <c r="K138" s="60" t="e">
        <f t="shared" si="7"/>
        <v>#REF!</v>
      </c>
      <c r="L138" s="60" t="e">
        <f t="shared" si="7"/>
        <v>#REF!</v>
      </c>
      <c r="M138" s="60" t="e">
        <f t="shared" si="7"/>
        <v>#REF!</v>
      </c>
      <c r="N138" s="60" t="e">
        <f t="shared" si="7"/>
        <v>#REF!</v>
      </c>
      <c r="O138" s="60" t="e">
        <f t="shared" si="7"/>
        <v>#REF!</v>
      </c>
      <c r="P138" s="60" t="e">
        <f t="shared" si="7"/>
        <v>#REF!</v>
      </c>
      <c r="Q138" s="60" t="e">
        <f t="shared" si="7"/>
        <v>#REF!</v>
      </c>
      <c r="R138" s="60" t="e">
        <f t="shared" si="7"/>
        <v>#REF!</v>
      </c>
      <c r="S138" s="60">
        <f t="shared" si="7"/>
        <v>50</v>
      </c>
      <c r="T138" s="129" t="e">
        <f t="shared" si="7"/>
        <v>#REF!</v>
      </c>
      <c r="U138" s="60">
        <f t="shared" si="7"/>
        <v>482173</v>
      </c>
      <c r="V138" s="60">
        <f t="shared" si="7"/>
        <v>439852</v>
      </c>
      <c r="W138" s="131">
        <f>V138/D138*100</f>
        <v>99.14794243877809</v>
      </c>
      <c r="X138" s="132" t="e">
        <f>SUM(X136,X134,X132,X130,X128,X126,X124,X122,X120,X118,X116,X114,X112)</f>
        <v>#REF!</v>
      </c>
      <c r="Y138" s="60" t="e">
        <f>SUM(Y136,Y134,Y132,Y130,Y128,Y126,Y124,Y122,Y120,Y118,Y116,Y114,Y112)</f>
        <v>#REF!</v>
      </c>
      <c r="Z138" s="60" t="e">
        <f>SUM(Z136,Z134,Z132,Z130,Z128,Z126,Z124,Z122,Z120,Z118,Z116,Z114,Z112)</f>
        <v>#REF!</v>
      </c>
      <c r="AA138" s="133" t="e">
        <f>SUM(AA136,AA134,AA132,AA130,AA128,AA126,AA124,AA122,AA120,AA118,AA116,AA114,AA112)</f>
        <v>#REF!</v>
      </c>
    </row>
    <row r="139" spans="3:27" ht="21" customHeight="1" hidden="1" thickBot="1">
      <c r="C139" s="486"/>
      <c r="D139" s="134">
        <f t="shared" si="7"/>
        <v>0</v>
      </c>
      <c r="E139" s="134" t="e">
        <f t="shared" si="7"/>
        <v>#REF!</v>
      </c>
      <c r="F139" s="146" t="e">
        <f t="shared" si="7"/>
        <v>#REF!</v>
      </c>
      <c r="G139" s="134" t="e">
        <f t="shared" si="7"/>
        <v>#REF!</v>
      </c>
      <c r="H139" s="134" t="e">
        <f t="shared" si="7"/>
        <v>#REF!</v>
      </c>
      <c r="I139" s="134" t="e">
        <f t="shared" si="7"/>
        <v>#REF!</v>
      </c>
      <c r="J139" s="141" t="e">
        <f t="shared" si="7"/>
        <v>#REF!</v>
      </c>
      <c r="K139" s="134" t="e">
        <f t="shared" si="7"/>
        <v>#REF!</v>
      </c>
      <c r="L139" s="134" t="e">
        <f t="shared" si="7"/>
        <v>#REF!</v>
      </c>
      <c r="M139" s="134">
        <f t="shared" si="7"/>
        <v>0</v>
      </c>
      <c r="N139" s="134">
        <f t="shared" si="7"/>
        <v>0</v>
      </c>
      <c r="O139" s="134">
        <f t="shared" si="7"/>
        <v>0</v>
      </c>
      <c r="P139" s="134">
        <f t="shared" si="7"/>
        <v>0</v>
      </c>
      <c r="Q139" s="134">
        <f t="shared" si="7"/>
        <v>0</v>
      </c>
      <c r="R139" s="134">
        <f t="shared" si="7"/>
        <v>0</v>
      </c>
      <c r="S139" s="134">
        <f t="shared" si="7"/>
        <v>0</v>
      </c>
      <c r="T139" s="135">
        <f t="shared" si="7"/>
        <v>0</v>
      </c>
      <c r="U139" s="134">
        <f t="shared" si="7"/>
        <v>0</v>
      </c>
      <c r="V139" s="134">
        <f t="shared" si="7"/>
        <v>0</v>
      </c>
      <c r="W139" s="134">
        <f>SUM(W137,W135,W133,W131,W129,W127,W125,W123,W121,W119,W117,W115,W113)</f>
        <v>0</v>
      </c>
      <c r="X139" s="136" t="e">
        <f>SUM(X137,X135,X133,X131,X129,X127,X125,X123,X121,X119,X117,X115,X113)</f>
        <v>#REF!</v>
      </c>
      <c r="Y139" s="134" t="e">
        <f>SUM(Y137,Y135,Y133,Y131,Y129,Y127,Y125,Y123,Y121,Y119,Y117,Y115,Y113)</f>
        <v>#REF!</v>
      </c>
      <c r="Z139" s="134" t="e">
        <f>SUM(Z137,Z135,Z133,Z131,Z129,Z127,Z125,Z123,Z121,Z119,Z117,Z115,Z113)</f>
        <v>#REF!</v>
      </c>
      <c r="AA139" s="137" t="e">
        <f>AA138/D138*100</f>
        <v>#REF!</v>
      </c>
    </row>
    <row r="140" spans="3:27" ht="21" customHeight="1" hidden="1">
      <c r="C140" s="106" t="s">
        <v>21</v>
      </c>
      <c r="D140" s="107">
        <v>23376</v>
      </c>
      <c r="E140" s="108">
        <v>1</v>
      </c>
      <c r="F140" s="109" t="e">
        <v>#REF!</v>
      </c>
      <c r="G140" s="108">
        <v>16940</v>
      </c>
      <c r="H140" s="108">
        <v>13057</v>
      </c>
      <c r="I140" s="108">
        <v>10</v>
      </c>
      <c r="J140" s="110" t="e">
        <v>#REF!</v>
      </c>
      <c r="K140" s="108">
        <v>7281</v>
      </c>
      <c r="L140" s="108">
        <v>5278</v>
      </c>
      <c r="M140" s="107">
        <v>1</v>
      </c>
      <c r="N140" s="107">
        <v>1700</v>
      </c>
      <c r="O140" s="107">
        <v>926</v>
      </c>
      <c r="P140" s="107" t="e">
        <v>#REF!</v>
      </c>
      <c r="Q140" s="107" t="e">
        <v>#REF!</v>
      </c>
      <c r="R140" s="107" t="e">
        <v>#REF!</v>
      </c>
      <c r="S140" s="107">
        <v>17</v>
      </c>
      <c r="T140" s="111" t="e">
        <v>#REF!</v>
      </c>
      <c r="U140" s="107">
        <v>26769</v>
      </c>
      <c r="V140" s="107">
        <v>20064</v>
      </c>
      <c r="W140" s="112">
        <v>85.83162217659137</v>
      </c>
      <c r="X140" s="124">
        <v>39</v>
      </c>
      <c r="Y140" s="108">
        <v>2888</v>
      </c>
      <c r="Z140" s="108">
        <v>2481</v>
      </c>
      <c r="AA140" s="115">
        <f>SUM(V140,Z140:Z141)</f>
        <v>22918</v>
      </c>
    </row>
    <row r="141" spans="3:27" ht="21" customHeight="1" hidden="1">
      <c r="C141" s="116"/>
      <c r="D141" s="117"/>
      <c r="E141" s="118" t="e">
        <v>#REF!</v>
      </c>
      <c r="F141" s="119" t="e">
        <v>#REF!</v>
      </c>
      <c r="G141" s="118" t="e">
        <v>#REF!</v>
      </c>
      <c r="H141" s="118" t="e">
        <v>#REF!</v>
      </c>
      <c r="I141" s="118">
        <v>5</v>
      </c>
      <c r="J141" s="119" t="e">
        <v>#REF!</v>
      </c>
      <c r="K141" s="118">
        <v>848</v>
      </c>
      <c r="L141" s="118">
        <v>803</v>
      </c>
      <c r="M141" s="117"/>
      <c r="N141" s="117"/>
      <c r="O141" s="117"/>
      <c r="P141" s="117"/>
      <c r="Q141" s="117"/>
      <c r="R141" s="117"/>
      <c r="S141" s="117"/>
      <c r="T141" s="120"/>
      <c r="U141" s="117"/>
      <c r="V141" s="117"/>
      <c r="W141" s="121"/>
      <c r="X141" s="122">
        <v>13</v>
      </c>
      <c r="Y141" s="118">
        <v>499</v>
      </c>
      <c r="Z141" s="118">
        <v>373</v>
      </c>
      <c r="AA141" s="123">
        <f>ROUND(AA140/D140*100,2)</f>
        <v>98.04</v>
      </c>
    </row>
    <row r="142" spans="3:27" ht="21" customHeight="1" hidden="1">
      <c r="C142" s="106" t="s">
        <v>50</v>
      </c>
      <c r="D142" s="107">
        <v>6238</v>
      </c>
      <c r="E142" s="108" t="e">
        <v>#REF!</v>
      </c>
      <c r="F142" s="109" t="e">
        <v>#REF!</v>
      </c>
      <c r="G142" s="108" t="e">
        <v>#REF!</v>
      </c>
      <c r="H142" s="108" t="e">
        <v>#REF!</v>
      </c>
      <c r="I142" s="108">
        <v>5</v>
      </c>
      <c r="J142" s="110" t="e">
        <v>#REF!</v>
      </c>
      <c r="K142" s="108">
        <v>6000</v>
      </c>
      <c r="L142" s="108">
        <v>3563</v>
      </c>
      <c r="M142" s="107">
        <v>1</v>
      </c>
      <c r="N142" s="107">
        <v>200</v>
      </c>
      <c r="O142" s="107">
        <v>9</v>
      </c>
      <c r="P142" s="107" t="e">
        <v>#REF!</v>
      </c>
      <c r="Q142" s="107" t="e">
        <v>#REF!</v>
      </c>
      <c r="R142" s="107" t="e">
        <v>#REF!</v>
      </c>
      <c r="S142" s="107">
        <v>8</v>
      </c>
      <c r="T142" s="111" t="e">
        <v>#REF!</v>
      </c>
      <c r="U142" s="107">
        <v>6515</v>
      </c>
      <c r="V142" s="107">
        <v>3853</v>
      </c>
      <c r="W142" s="112">
        <v>61.766591856364215</v>
      </c>
      <c r="X142" s="124">
        <v>60</v>
      </c>
      <c r="Y142" s="108">
        <v>3527</v>
      </c>
      <c r="Z142" s="108">
        <v>2173</v>
      </c>
      <c r="AA142" s="115">
        <f>SUM(V142,Z142:Z143)</f>
        <v>6126</v>
      </c>
    </row>
    <row r="143" spans="3:27" ht="21" customHeight="1" hidden="1">
      <c r="C143" s="116"/>
      <c r="D143" s="117"/>
      <c r="E143" s="118" t="e">
        <v>#REF!</v>
      </c>
      <c r="F143" s="119" t="e">
        <v>#REF!</v>
      </c>
      <c r="G143" s="118" t="e">
        <v>#REF!</v>
      </c>
      <c r="H143" s="118" t="e">
        <v>#REF!</v>
      </c>
      <c r="I143" s="118">
        <v>2</v>
      </c>
      <c r="J143" s="119" t="e">
        <v>#REF!</v>
      </c>
      <c r="K143" s="118">
        <v>315</v>
      </c>
      <c r="L143" s="118">
        <v>281</v>
      </c>
      <c r="M143" s="117"/>
      <c r="N143" s="117"/>
      <c r="O143" s="117"/>
      <c r="P143" s="117"/>
      <c r="Q143" s="117"/>
      <c r="R143" s="117"/>
      <c r="S143" s="117"/>
      <c r="T143" s="120"/>
      <c r="U143" s="117"/>
      <c r="V143" s="117"/>
      <c r="W143" s="121"/>
      <c r="X143" s="122">
        <v>3</v>
      </c>
      <c r="Y143" s="118">
        <v>125</v>
      </c>
      <c r="Z143" s="118">
        <v>100</v>
      </c>
      <c r="AA143" s="123">
        <f>ROUND(AA142/D142*100,2)</f>
        <v>98.2</v>
      </c>
    </row>
    <row r="144" spans="3:27" ht="21" customHeight="1" hidden="1">
      <c r="C144" s="106" t="s">
        <v>55</v>
      </c>
      <c r="D144" s="107">
        <v>11292</v>
      </c>
      <c r="E144" s="108">
        <v>1</v>
      </c>
      <c r="F144" s="109" t="e">
        <v>#REF!</v>
      </c>
      <c r="G144" s="108">
        <v>13500</v>
      </c>
      <c r="H144" s="108">
        <v>10697</v>
      </c>
      <c r="I144" s="108" t="e">
        <v>#REF!</v>
      </c>
      <c r="J144" s="110" t="e">
        <v>#REF!</v>
      </c>
      <c r="K144" s="108" t="e">
        <v>#REF!</v>
      </c>
      <c r="L144" s="108" t="e">
        <v>#REF!</v>
      </c>
      <c r="M144" s="107" t="e">
        <v>#REF!</v>
      </c>
      <c r="N144" s="107" t="e">
        <v>#REF!</v>
      </c>
      <c r="O144" s="107" t="e">
        <v>#REF!</v>
      </c>
      <c r="P144" s="107" t="e">
        <v>#REF!</v>
      </c>
      <c r="Q144" s="107" t="e">
        <v>#REF!</v>
      </c>
      <c r="R144" s="107" t="e">
        <v>#REF!</v>
      </c>
      <c r="S144" s="107">
        <v>1</v>
      </c>
      <c r="T144" s="111" t="e">
        <v>#REF!</v>
      </c>
      <c r="U144" s="107">
        <v>13500</v>
      </c>
      <c r="V144" s="107">
        <v>10697</v>
      </c>
      <c r="W144" s="112">
        <v>94.73078285511866</v>
      </c>
      <c r="X144" s="124">
        <v>1</v>
      </c>
      <c r="Y144" s="108">
        <v>100</v>
      </c>
      <c r="Z144" s="108">
        <v>65</v>
      </c>
      <c r="AA144" s="115">
        <f>SUM(V144,Z144:Z145)</f>
        <v>10882</v>
      </c>
    </row>
    <row r="145" spans="3:27" ht="21" customHeight="1" hidden="1">
      <c r="C145" s="116"/>
      <c r="D145" s="117"/>
      <c r="E145" s="118" t="e">
        <v>#REF!</v>
      </c>
      <c r="F145" s="119" t="e">
        <v>#REF!</v>
      </c>
      <c r="G145" s="118" t="e">
        <v>#REF!</v>
      </c>
      <c r="H145" s="118" t="e">
        <v>#REF!</v>
      </c>
      <c r="I145" s="118" t="e">
        <v>#REF!</v>
      </c>
      <c r="J145" s="119" t="e">
        <v>#REF!</v>
      </c>
      <c r="K145" s="118" t="e">
        <v>#REF!</v>
      </c>
      <c r="L145" s="118" t="e">
        <v>#REF!</v>
      </c>
      <c r="M145" s="117"/>
      <c r="N145" s="117"/>
      <c r="O145" s="117"/>
      <c r="P145" s="117"/>
      <c r="Q145" s="117"/>
      <c r="R145" s="117"/>
      <c r="S145" s="117"/>
      <c r="T145" s="120"/>
      <c r="U145" s="117"/>
      <c r="V145" s="117"/>
      <c r="W145" s="121"/>
      <c r="X145" s="122">
        <v>3</v>
      </c>
      <c r="Y145" s="118">
        <v>128</v>
      </c>
      <c r="Z145" s="118">
        <v>120</v>
      </c>
      <c r="AA145" s="123">
        <f>ROUND(AA144/D144*100,2)</f>
        <v>96.37</v>
      </c>
    </row>
    <row r="146" spans="3:27" ht="21" customHeight="1" hidden="1">
      <c r="C146" s="106" t="s">
        <v>56</v>
      </c>
      <c r="D146" s="107">
        <v>1194</v>
      </c>
      <c r="E146" s="108" t="e">
        <v>#REF!</v>
      </c>
      <c r="F146" s="109" t="e">
        <v>#REF!</v>
      </c>
      <c r="G146" s="108" t="e">
        <v>#REF!</v>
      </c>
      <c r="H146" s="108" t="e">
        <v>#REF!</v>
      </c>
      <c r="I146" s="108">
        <v>3</v>
      </c>
      <c r="J146" s="110" t="e">
        <v>#REF!</v>
      </c>
      <c r="K146" s="108">
        <v>950</v>
      </c>
      <c r="L146" s="108">
        <v>337</v>
      </c>
      <c r="M146" s="107" t="e">
        <v>#REF!</v>
      </c>
      <c r="N146" s="107" t="e">
        <v>#REF!</v>
      </c>
      <c r="O146" s="107" t="e">
        <v>#REF!</v>
      </c>
      <c r="P146" s="107" t="e">
        <v>#REF!</v>
      </c>
      <c r="Q146" s="107" t="e">
        <v>#REF!</v>
      </c>
      <c r="R146" s="107" t="e">
        <v>#REF!</v>
      </c>
      <c r="S146" s="107">
        <v>3</v>
      </c>
      <c r="T146" s="111" t="e">
        <v>#REF!</v>
      </c>
      <c r="U146" s="107">
        <v>950</v>
      </c>
      <c r="V146" s="107">
        <v>337</v>
      </c>
      <c r="W146" s="112">
        <v>28.224455611390287</v>
      </c>
      <c r="X146" s="124">
        <v>26</v>
      </c>
      <c r="Y146" s="108">
        <v>1565</v>
      </c>
      <c r="Z146" s="108">
        <v>744</v>
      </c>
      <c r="AA146" s="115">
        <f>SUM(V146,Z146:Z147)</f>
        <v>1193</v>
      </c>
    </row>
    <row r="147" spans="3:27" ht="21" customHeight="1" hidden="1">
      <c r="C147" s="116"/>
      <c r="D147" s="117"/>
      <c r="E147" s="118" t="e">
        <v>#REF!</v>
      </c>
      <c r="F147" s="119" t="e">
        <v>#REF!</v>
      </c>
      <c r="G147" s="118" t="e">
        <v>#REF!</v>
      </c>
      <c r="H147" s="118" t="e">
        <v>#REF!</v>
      </c>
      <c r="I147" s="118" t="e">
        <v>#REF!</v>
      </c>
      <c r="J147" s="119" t="e">
        <v>#REF!</v>
      </c>
      <c r="K147" s="118" t="e">
        <v>#REF!</v>
      </c>
      <c r="L147" s="118" t="e">
        <v>#REF!</v>
      </c>
      <c r="M147" s="117"/>
      <c r="N147" s="117"/>
      <c r="O147" s="117"/>
      <c r="P147" s="117"/>
      <c r="Q147" s="117"/>
      <c r="R147" s="117"/>
      <c r="S147" s="117"/>
      <c r="T147" s="120"/>
      <c r="U147" s="117"/>
      <c r="V147" s="117"/>
      <c r="W147" s="121"/>
      <c r="X147" s="122">
        <v>2</v>
      </c>
      <c r="Y147" s="118">
        <v>100</v>
      </c>
      <c r="Z147" s="118">
        <v>112</v>
      </c>
      <c r="AA147" s="123">
        <f>ROUND(AA146/D146*100,2)</f>
        <v>99.92</v>
      </c>
    </row>
    <row r="148" spans="3:27" ht="21" customHeight="1" hidden="1">
      <c r="C148" s="106" t="s">
        <v>57</v>
      </c>
      <c r="D148" s="107">
        <v>5803</v>
      </c>
      <c r="E148" s="108" t="e">
        <v>#REF!</v>
      </c>
      <c r="F148" s="109" t="e">
        <v>#REF!</v>
      </c>
      <c r="G148" s="108" t="e">
        <v>#REF!</v>
      </c>
      <c r="H148" s="108" t="e">
        <v>#REF!</v>
      </c>
      <c r="I148" s="108">
        <v>9</v>
      </c>
      <c r="J148" s="110" t="e">
        <v>#REF!</v>
      </c>
      <c r="K148" s="108">
        <v>7480</v>
      </c>
      <c r="L148" s="108">
        <v>5157</v>
      </c>
      <c r="M148" s="107" t="e">
        <v>#REF!</v>
      </c>
      <c r="N148" s="107" t="e">
        <v>#REF!</v>
      </c>
      <c r="O148" s="107" t="e">
        <v>#REF!</v>
      </c>
      <c r="P148" s="107" t="e">
        <v>#REF!</v>
      </c>
      <c r="Q148" s="107" t="e">
        <v>#REF!</v>
      </c>
      <c r="R148" s="107" t="e">
        <v>#REF!</v>
      </c>
      <c r="S148" s="107">
        <v>9</v>
      </c>
      <c r="T148" s="111" t="e">
        <v>#REF!</v>
      </c>
      <c r="U148" s="107">
        <v>7480</v>
      </c>
      <c r="V148" s="107">
        <v>5157</v>
      </c>
      <c r="W148" s="112">
        <v>88.86782698604169</v>
      </c>
      <c r="X148" s="124">
        <v>20</v>
      </c>
      <c r="Y148" s="108">
        <v>1450</v>
      </c>
      <c r="Z148" s="108">
        <v>637</v>
      </c>
      <c r="AA148" s="115" t="e">
        <f>SUM(V148,Z148:Z149)</f>
        <v>#REF!</v>
      </c>
    </row>
    <row r="149" spans="3:27" ht="21" customHeight="1" hidden="1">
      <c r="C149" s="116"/>
      <c r="D149" s="117"/>
      <c r="E149" s="118" t="e">
        <v>#REF!</v>
      </c>
      <c r="F149" s="119" t="e">
        <v>#REF!</v>
      </c>
      <c r="G149" s="118" t="e">
        <v>#REF!</v>
      </c>
      <c r="H149" s="118" t="e">
        <v>#REF!</v>
      </c>
      <c r="I149" s="118" t="e">
        <v>#REF!</v>
      </c>
      <c r="J149" s="119" t="e">
        <v>#REF!</v>
      </c>
      <c r="K149" s="118" t="e">
        <v>#REF!</v>
      </c>
      <c r="L149" s="118" t="e">
        <v>#REF!</v>
      </c>
      <c r="M149" s="117"/>
      <c r="N149" s="117"/>
      <c r="O149" s="117"/>
      <c r="P149" s="117"/>
      <c r="Q149" s="117"/>
      <c r="R149" s="117"/>
      <c r="S149" s="117"/>
      <c r="T149" s="120"/>
      <c r="U149" s="117"/>
      <c r="V149" s="117"/>
      <c r="W149" s="121"/>
      <c r="X149" s="122" t="e">
        <v>#REF!</v>
      </c>
      <c r="Y149" s="118" t="e">
        <v>#REF!</v>
      </c>
      <c r="Z149" s="118" t="e">
        <v>#REF!</v>
      </c>
      <c r="AA149" s="123" t="e">
        <f>ROUND(AA148/D148*100,2)</f>
        <v>#REF!</v>
      </c>
    </row>
    <row r="150" spans="3:27" ht="21" customHeight="1" hidden="1">
      <c r="C150" s="106" t="s">
        <v>58</v>
      </c>
      <c r="D150" s="107">
        <v>3541</v>
      </c>
      <c r="E150" s="108" t="e">
        <v>#REF!</v>
      </c>
      <c r="F150" s="109" t="e">
        <v>#REF!</v>
      </c>
      <c r="G150" s="108" t="e">
        <v>#REF!</v>
      </c>
      <c r="H150" s="108" t="e">
        <v>#REF!</v>
      </c>
      <c r="I150" s="108">
        <v>3</v>
      </c>
      <c r="J150" s="110" t="e">
        <v>#REF!</v>
      </c>
      <c r="K150" s="108">
        <v>3950</v>
      </c>
      <c r="L150" s="108">
        <v>2989</v>
      </c>
      <c r="M150" s="107" t="e">
        <v>#REF!</v>
      </c>
      <c r="N150" s="107" t="e">
        <v>#REF!</v>
      </c>
      <c r="O150" s="107" t="e">
        <v>#REF!</v>
      </c>
      <c r="P150" s="107" t="e">
        <v>#REF!</v>
      </c>
      <c r="Q150" s="107" t="e">
        <v>#REF!</v>
      </c>
      <c r="R150" s="107" t="e">
        <v>#REF!</v>
      </c>
      <c r="S150" s="107">
        <v>3</v>
      </c>
      <c r="T150" s="111" t="e">
        <v>#REF!</v>
      </c>
      <c r="U150" s="107">
        <v>3950</v>
      </c>
      <c r="V150" s="107">
        <v>2989</v>
      </c>
      <c r="W150" s="112">
        <v>84.41118328155888</v>
      </c>
      <c r="X150" s="124">
        <v>31</v>
      </c>
      <c r="Y150" s="108">
        <v>1844</v>
      </c>
      <c r="Z150" s="108">
        <v>261</v>
      </c>
      <c r="AA150" s="115" t="e">
        <f>SUM(V150,Z150:Z151)</f>
        <v>#REF!</v>
      </c>
    </row>
    <row r="151" spans="3:27" ht="21" customHeight="1" hidden="1" thickBot="1">
      <c r="C151" s="116"/>
      <c r="D151" s="117"/>
      <c r="E151" s="118" t="e">
        <v>#REF!</v>
      </c>
      <c r="F151" s="119" t="e">
        <v>#REF!</v>
      </c>
      <c r="G151" s="118" t="e">
        <v>#REF!</v>
      </c>
      <c r="H151" s="118" t="e">
        <v>#REF!</v>
      </c>
      <c r="I151" s="118" t="e">
        <v>#REF!</v>
      </c>
      <c r="J151" s="119" t="e">
        <v>#REF!</v>
      </c>
      <c r="K151" s="118" t="e">
        <v>#REF!</v>
      </c>
      <c r="L151" s="118" t="e">
        <v>#REF!</v>
      </c>
      <c r="M151" s="117"/>
      <c r="N151" s="117"/>
      <c r="O151" s="117"/>
      <c r="P151" s="117"/>
      <c r="Q151" s="117"/>
      <c r="R151" s="117"/>
      <c r="S151" s="117"/>
      <c r="T151" s="120"/>
      <c r="U151" s="117"/>
      <c r="V151" s="117"/>
      <c r="W151" s="121"/>
      <c r="X151" s="122" t="e">
        <v>#REF!</v>
      </c>
      <c r="Y151" s="118" t="e">
        <v>#REF!</v>
      </c>
      <c r="Z151" s="118" t="e">
        <v>#REF!</v>
      </c>
      <c r="AA151" s="123" t="e">
        <f>ROUND(AA150/D150*100,2)</f>
        <v>#REF!</v>
      </c>
    </row>
    <row r="152" spans="3:27" ht="21" customHeight="1" hidden="1">
      <c r="C152" s="485" t="s">
        <v>202</v>
      </c>
      <c r="D152" s="60">
        <f aca="true" t="shared" si="8" ref="D152:V153">SUM(D150,D148,D146,D144,D142,D140)</f>
        <v>51444</v>
      </c>
      <c r="E152" s="60" t="e">
        <f t="shared" si="8"/>
        <v>#REF!</v>
      </c>
      <c r="F152" s="129" t="e">
        <f t="shared" si="8"/>
        <v>#REF!</v>
      </c>
      <c r="G152" s="60" t="e">
        <f t="shared" si="8"/>
        <v>#REF!</v>
      </c>
      <c r="H152" s="60" t="e">
        <f t="shared" si="8"/>
        <v>#REF!</v>
      </c>
      <c r="I152" s="60" t="e">
        <f t="shared" si="8"/>
        <v>#REF!</v>
      </c>
      <c r="J152" s="130" t="e">
        <f t="shared" si="8"/>
        <v>#REF!</v>
      </c>
      <c r="K152" s="60" t="e">
        <f t="shared" si="8"/>
        <v>#REF!</v>
      </c>
      <c r="L152" s="60" t="e">
        <f t="shared" si="8"/>
        <v>#REF!</v>
      </c>
      <c r="M152" s="60" t="e">
        <f t="shared" si="8"/>
        <v>#REF!</v>
      </c>
      <c r="N152" s="60" t="e">
        <f t="shared" si="8"/>
        <v>#REF!</v>
      </c>
      <c r="O152" s="60" t="e">
        <f t="shared" si="8"/>
        <v>#REF!</v>
      </c>
      <c r="P152" s="60" t="e">
        <f t="shared" si="8"/>
        <v>#REF!</v>
      </c>
      <c r="Q152" s="60" t="e">
        <f t="shared" si="8"/>
        <v>#REF!</v>
      </c>
      <c r="R152" s="60" t="e">
        <f t="shared" si="8"/>
        <v>#REF!</v>
      </c>
      <c r="S152" s="60">
        <f t="shared" si="8"/>
        <v>41</v>
      </c>
      <c r="T152" s="129" t="e">
        <f t="shared" si="8"/>
        <v>#REF!</v>
      </c>
      <c r="U152" s="60">
        <f t="shared" si="8"/>
        <v>59164</v>
      </c>
      <c r="V152" s="60">
        <f t="shared" si="8"/>
        <v>43097</v>
      </c>
      <c r="W152" s="131">
        <f>V152/D152*100</f>
        <v>83.77458984526865</v>
      </c>
      <c r="X152" s="132">
        <f>SUM(X150,X148,X146,X144,X142,X140)</f>
        <v>177</v>
      </c>
      <c r="Y152" s="60">
        <f>SUM(Y150,Y148,Y146,Y144,Y142,Y140)</f>
        <v>11374</v>
      </c>
      <c r="Z152" s="60">
        <f>SUM(Z150,Z148,Z146,Z144,Z142,Z140)</f>
        <v>6361</v>
      </c>
      <c r="AA152" s="133" t="e">
        <f>SUM(AA150,AA148,AA146,AA144,AA142,AA140)</f>
        <v>#REF!</v>
      </c>
    </row>
    <row r="153" spans="3:27" ht="21" customHeight="1" hidden="1" thickBot="1">
      <c r="C153" s="486"/>
      <c r="D153" s="134">
        <f t="shared" si="8"/>
        <v>0</v>
      </c>
      <c r="E153" s="134" t="e">
        <f t="shared" si="8"/>
        <v>#REF!</v>
      </c>
      <c r="F153" s="135" t="e">
        <f t="shared" si="8"/>
        <v>#REF!</v>
      </c>
      <c r="G153" s="134" t="e">
        <f t="shared" si="8"/>
        <v>#REF!</v>
      </c>
      <c r="H153" s="134" t="e">
        <f t="shared" si="8"/>
        <v>#REF!</v>
      </c>
      <c r="I153" s="134" t="e">
        <f t="shared" si="8"/>
        <v>#REF!</v>
      </c>
      <c r="J153" s="58" t="e">
        <f t="shared" si="8"/>
        <v>#REF!</v>
      </c>
      <c r="K153" s="134" t="e">
        <f t="shared" si="8"/>
        <v>#REF!</v>
      </c>
      <c r="L153" s="134" t="e">
        <f t="shared" si="8"/>
        <v>#REF!</v>
      </c>
      <c r="M153" s="134">
        <f t="shared" si="8"/>
        <v>0</v>
      </c>
      <c r="N153" s="134">
        <f t="shared" si="8"/>
        <v>0</v>
      </c>
      <c r="O153" s="134">
        <f t="shared" si="8"/>
        <v>0</v>
      </c>
      <c r="P153" s="134">
        <f t="shared" si="8"/>
        <v>0</v>
      </c>
      <c r="Q153" s="134">
        <f t="shared" si="8"/>
        <v>0</v>
      </c>
      <c r="R153" s="134">
        <f t="shared" si="8"/>
        <v>0</v>
      </c>
      <c r="S153" s="134">
        <f t="shared" si="8"/>
        <v>0</v>
      </c>
      <c r="T153" s="135">
        <f t="shared" si="8"/>
        <v>0</v>
      </c>
      <c r="U153" s="134">
        <f t="shared" si="8"/>
        <v>0</v>
      </c>
      <c r="V153" s="134">
        <f t="shared" si="8"/>
        <v>0</v>
      </c>
      <c r="W153" s="134">
        <f>SUM(W151,W149,W147,W145,W143,W141)</f>
        <v>0</v>
      </c>
      <c r="X153" s="136" t="e">
        <f>SUM(X151,X149,X147,X145,X143,X141)</f>
        <v>#REF!</v>
      </c>
      <c r="Y153" s="134" t="e">
        <f>SUM(Y151,Y149,Y147,Y145,Y143,Y141)</f>
        <v>#REF!</v>
      </c>
      <c r="Z153" s="134" t="e">
        <f>SUM(Z151,Z149,Z147,Z145,Z143,Z141)</f>
        <v>#REF!</v>
      </c>
      <c r="AA153" s="137" t="e">
        <f>AA152/D152*100</f>
        <v>#REF!</v>
      </c>
    </row>
    <row r="154" spans="3:27" ht="21" customHeight="1" hidden="1">
      <c r="C154" s="106" t="s">
        <v>22</v>
      </c>
      <c r="D154" s="107">
        <v>85616</v>
      </c>
      <c r="E154" s="108">
        <v>2</v>
      </c>
      <c r="F154" s="109">
        <v>1</v>
      </c>
      <c r="G154" s="108">
        <v>90260</v>
      </c>
      <c r="H154" s="108">
        <v>78304</v>
      </c>
      <c r="I154" s="108">
        <v>1</v>
      </c>
      <c r="J154" s="110" t="e">
        <v>#REF!</v>
      </c>
      <c r="K154" s="108">
        <v>1000</v>
      </c>
      <c r="L154" s="108">
        <v>709</v>
      </c>
      <c r="M154" s="107">
        <v>5</v>
      </c>
      <c r="N154" s="107">
        <v>3104</v>
      </c>
      <c r="O154" s="107">
        <v>704</v>
      </c>
      <c r="P154" s="107" t="e">
        <v>#REF!</v>
      </c>
      <c r="Q154" s="107" t="e">
        <v>#REF!</v>
      </c>
      <c r="R154" s="107" t="e">
        <v>#REF!</v>
      </c>
      <c r="S154" s="107">
        <v>8</v>
      </c>
      <c r="T154" s="111">
        <v>1</v>
      </c>
      <c r="U154" s="107">
        <v>94364</v>
      </c>
      <c r="V154" s="107">
        <v>79717</v>
      </c>
      <c r="W154" s="112">
        <v>93.10993272285553</v>
      </c>
      <c r="X154" s="124" t="e">
        <v>#REF!</v>
      </c>
      <c r="Y154" s="108" t="e">
        <v>#REF!</v>
      </c>
      <c r="Z154" s="108" t="e">
        <v>#REF!</v>
      </c>
      <c r="AA154" s="115" t="e">
        <f>SUM(V154,Z154:Z155)</f>
        <v>#REF!</v>
      </c>
    </row>
    <row r="155" spans="3:27" ht="21" customHeight="1" hidden="1">
      <c r="C155" s="116"/>
      <c r="D155" s="117"/>
      <c r="E155" s="118" t="e">
        <v>#REF!</v>
      </c>
      <c r="F155" s="119" t="e">
        <v>#REF!</v>
      </c>
      <c r="G155" s="118" t="e">
        <v>#REF!</v>
      </c>
      <c r="H155" s="118" t="e">
        <v>#REF!</v>
      </c>
      <c r="I155" s="118" t="e">
        <v>#REF!</v>
      </c>
      <c r="J155" s="119" t="e">
        <v>#REF!</v>
      </c>
      <c r="K155" s="118" t="e">
        <v>#REF!</v>
      </c>
      <c r="L155" s="118" t="e">
        <v>#REF!</v>
      </c>
      <c r="M155" s="117"/>
      <c r="N155" s="117"/>
      <c r="O155" s="117"/>
      <c r="P155" s="117"/>
      <c r="Q155" s="117"/>
      <c r="R155" s="117"/>
      <c r="S155" s="117"/>
      <c r="T155" s="120"/>
      <c r="U155" s="117"/>
      <c r="V155" s="117"/>
      <c r="W155" s="121"/>
      <c r="X155" s="122" t="e">
        <v>#REF!</v>
      </c>
      <c r="Y155" s="118" t="e">
        <v>#REF!</v>
      </c>
      <c r="Z155" s="118" t="e">
        <v>#REF!</v>
      </c>
      <c r="AA155" s="123" t="e">
        <f>ROUND(AA154/D154*100,2)</f>
        <v>#REF!</v>
      </c>
    </row>
    <row r="156" spans="3:27" ht="21" customHeight="1" hidden="1">
      <c r="C156" s="106" t="s">
        <v>25</v>
      </c>
      <c r="D156" s="107">
        <v>43358</v>
      </c>
      <c r="E156" s="108">
        <v>1</v>
      </c>
      <c r="F156" s="109" t="e">
        <v>#REF!</v>
      </c>
      <c r="G156" s="108">
        <v>50000</v>
      </c>
      <c r="H156" s="108">
        <v>42618</v>
      </c>
      <c r="I156" s="108" t="e">
        <v>#REF!</v>
      </c>
      <c r="J156" s="110" t="e">
        <v>#REF!</v>
      </c>
      <c r="K156" s="108" t="e">
        <v>#REF!</v>
      </c>
      <c r="L156" s="108" t="e">
        <v>#REF!</v>
      </c>
      <c r="M156" s="107">
        <v>2</v>
      </c>
      <c r="N156" s="107">
        <v>1470</v>
      </c>
      <c r="O156" s="107">
        <v>324</v>
      </c>
      <c r="P156" s="107" t="e">
        <v>#REF!</v>
      </c>
      <c r="Q156" s="107" t="e">
        <v>#REF!</v>
      </c>
      <c r="R156" s="107" t="e">
        <v>#REF!</v>
      </c>
      <c r="S156" s="107">
        <v>5</v>
      </c>
      <c r="T156" s="111" t="e">
        <v>#REF!</v>
      </c>
      <c r="U156" s="107">
        <v>52598</v>
      </c>
      <c r="V156" s="107">
        <v>43188</v>
      </c>
      <c r="W156" s="112">
        <v>99.60791549425711</v>
      </c>
      <c r="X156" s="124" t="e">
        <v>#REF!</v>
      </c>
      <c r="Y156" s="108" t="e">
        <v>#REF!</v>
      </c>
      <c r="Z156" s="108" t="e">
        <v>#REF!</v>
      </c>
      <c r="AA156" s="115" t="e">
        <f>SUM(V156,Z156:Z157)</f>
        <v>#REF!</v>
      </c>
    </row>
    <row r="157" spans="3:27" ht="21" customHeight="1" hidden="1">
      <c r="C157" s="116"/>
      <c r="D157" s="117"/>
      <c r="E157" s="118" t="e">
        <v>#REF!</v>
      </c>
      <c r="F157" s="119" t="e">
        <v>#REF!</v>
      </c>
      <c r="G157" s="118" t="e">
        <v>#REF!</v>
      </c>
      <c r="H157" s="118" t="e">
        <v>#REF!</v>
      </c>
      <c r="I157" s="118">
        <v>2</v>
      </c>
      <c r="J157" s="119" t="e">
        <v>#REF!</v>
      </c>
      <c r="K157" s="118">
        <v>1128</v>
      </c>
      <c r="L157" s="118">
        <v>246</v>
      </c>
      <c r="M157" s="117"/>
      <c r="N157" s="117"/>
      <c r="O157" s="117"/>
      <c r="P157" s="117"/>
      <c r="Q157" s="117"/>
      <c r="R157" s="117"/>
      <c r="S157" s="117"/>
      <c r="T157" s="120"/>
      <c r="U157" s="117"/>
      <c r="V157" s="117"/>
      <c r="W157" s="121"/>
      <c r="X157" s="122" t="e">
        <v>#REF!</v>
      </c>
      <c r="Y157" s="118" t="e">
        <v>#REF!</v>
      </c>
      <c r="Z157" s="118" t="e">
        <v>#REF!</v>
      </c>
      <c r="AA157" s="123" t="e">
        <f>ROUND(AA156/D156*100,2)</f>
        <v>#REF!</v>
      </c>
    </row>
    <row r="158" spans="3:27" ht="21" customHeight="1" hidden="1">
      <c r="C158" s="106" t="s">
        <v>59</v>
      </c>
      <c r="D158" s="107">
        <v>11757</v>
      </c>
      <c r="E158" s="108">
        <v>1</v>
      </c>
      <c r="F158" s="109">
        <v>1</v>
      </c>
      <c r="G158" s="108">
        <v>13420</v>
      </c>
      <c r="H158" s="108">
        <v>11685</v>
      </c>
      <c r="I158" s="108" t="e">
        <v>#REF!</v>
      </c>
      <c r="J158" s="110" t="e">
        <v>#REF!</v>
      </c>
      <c r="K158" s="108" t="e">
        <v>#REF!</v>
      </c>
      <c r="L158" s="108" t="e">
        <v>#REF!</v>
      </c>
      <c r="M158" s="107" t="e">
        <v>#REF!</v>
      </c>
      <c r="N158" s="107" t="e">
        <v>#REF!</v>
      </c>
      <c r="O158" s="107" t="e">
        <v>#REF!</v>
      </c>
      <c r="P158" s="107" t="e">
        <v>#REF!</v>
      </c>
      <c r="Q158" s="107" t="e">
        <v>#REF!</v>
      </c>
      <c r="R158" s="107" t="e">
        <v>#REF!</v>
      </c>
      <c r="S158" s="107">
        <v>1</v>
      </c>
      <c r="T158" s="111">
        <v>1</v>
      </c>
      <c r="U158" s="107">
        <v>13420</v>
      </c>
      <c r="V158" s="107">
        <v>11685</v>
      </c>
      <c r="W158" s="112">
        <v>99.38759887726461</v>
      </c>
      <c r="X158" s="124" t="e">
        <v>#REF!</v>
      </c>
      <c r="Y158" s="108" t="e">
        <v>#REF!</v>
      </c>
      <c r="Z158" s="108" t="e">
        <v>#REF!</v>
      </c>
      <c r="AA158" s="115" t="e">
        <f>SUM(V158,Z158:Z159)</f>
        <v>#REF!</v>
      </c>
    </row>
    <row r="159" spans="3:27" ht="21" customHeight="1" hidden="1">
      <c r="C159" s="116"/>
      <c r="D159" s="117"/>
      <c r="E159" s="118" t="e">
        <v>#REF!</v>
      </c>
      <c r="F159" s="119" t="e">
        <v>#REF!</v>
      </c>
      <c r="G159" s="118" t="e">
        <v>#REF!</v>
      </c>
      <c r="H159" s="118" t="e">
        <v>#REF!</v>
      </c>
      <c r="I159" s="118" t="e">
        <v>#REF!</v>
      </c>
      <c r="J159" s="119" t="e">
        <v>#REF!</v>
      </c>
      <c r="K159" s="118" t="e">
        <v>#REF!</v>
      </c>
      <c r="L159" s="118" t="e">
        <v>#REF!</v>
      </c>
      <c r="M159" s="117"/>
      <c r="N159" s="117"/>
      <c r="O159" s="117"/>
      <c r="P159" s="117"/>
      <c r="Q159" s="117"/>
      <c r="R159" s="117"/>
      <c r="S159" s="117"/>
      <c r="T159" s="120"/>
      <c r="U159" s="117"/>
      <c r="V159" s="117"/>
      <c r="W159" s="121"/>
      <c r="X159" s="122" t="e">
        <v>#REF!</v>
      </c>
      <c r="Y159" s="118" t="e">
        <v>#REF!</v>
      </c>
      <c r="Z159" s="118" t="e">
        <v>#REF!</v>
      </c>
      <c r="AA159" s="123" t="e">
        <f>ROUND(AA158/D158*100,2)</f>
        <v>#REF!</v>
      </c>
    </row>
    <row r="160" spans="3:27" ht="21" customHeight="1" hidden="1">
      <c r="C160" s="106" t="s">
        <v>60</v>
      </c>
      <c r="D160" s="107">
        <v>17193</v>
      </c>
      <c r="E160" s="108">
        <v>1</v>
      </c>
      <c r="F160" s="109" t="e">
        <v>#REF!</v>
      </c>
      <c r="G160" s="108">
        <v>18000</v>
      </c>
      <c r="H160" s="108">
        <v>17193</v>
      </c>
      <c r="I160" s="108" t="e">
        <v>#REF!</v>
      </c>
      <c r="J160" s="110" t="e">
        <v>#REF!</v>
      </c>
      <c r="K160" s="108" t="e">
        <v>#REF!</v>
      </c>
      <c r="L160" s="108" t="e">
        <v>#REF!</v>
      </c>
      <c r="M160" s="107" t="e">
        <v>#REF!</v>
      </c>
      <c r="N160" s="107" t="e">
        <v>#REF!</v>
      </c>
      <c r="O160" s="107" t="e">
        <v>#REF!</v>
      </c>
      <c r="P160" s="107" t="e">
        <v>#REF!</v>
      </c>
      <c r="Q160" s="107" t="e">
        <v>#REF!</v>
      </c>
      <c r="R160" s="107" t="e">
        <v>#REF!</v>
      </c>
      <c r="S160" s="107">
        <v>1</v>
      </c>
      <c r="T160" s="111" t="e">
        <v>#REF!</v>
      </c>
      <c r="U160" s="107">
        <v>18000</v>
      </c>
      <c r="V160" s="107">
        <v>17193</v>
      </c>
      <c r="W160" s="112">
        <v>100</v>
      </c>
      <c r="X160" s="124" t="e">
        <v>#REF!</v>
      </c>
      <c r="Y160" s="108" t="e">
        <v>#REF!</v>
      </c>
      <c r="Z160" s="108" t="e">
        <v>#REF!</v>
      </c>
      <c r="AA160" s="115" t="e">
        <f>SUM(V160,Z160:Z161)</f>
        <v>#REF!</v>
      </c>
    </row>
    <row r="161" spans="3:27" ht="21" customHeight="1" hidden="1">
      <c r="C161" s="116"/>
      <c r="D161" s="117"/>
      <c r="E161" s="118" t="e">
        <v>#REF!</v>
      </c>
      <c r="F161" s="119" t="e">
        <v>#REF!</v>
      </c>
      <c r="G161" s="118" t="e">
        <v>#REF!</v>
      </c>
      <c r="H161" s="118" t="e">
        <v>#REF!</v>
      </c>
      <c r="I161" s="118" t="e">
        <v>#REF!</v>
      </c>
      <c r="J161" s="119" t="e">
        <v>#REF!</v>
      </c>
      <c r="K161" s="118" t="e">
        <v>#REF!</v>
      </c>
      <c r="L161" s="118" t="e">
        <v>#REF!</v>
      </c>
      <c r="M161" s="117"/>
      <c r="N161" s="117"/>
      <c r="O161" s="117"/>
      <c r="P161" s="117"/>
      <c r="Q161" s="117"/>
      <c r="R161" s="117"/>
      <c r="S161" s="117"/>
      <c r="T161" s="120"/>
      <c r="U161" s="117"/>
      <c r="V161" s="117"/>
      <c r="W161" s="121"/>
      <c r="X161" s="122" t="e">
        <v>#REF!</v>
      </c>
      <c r="Y161" s="118" t="e">
        <v>#REF!</v>
      </c>
      <c r="Z161" s="118" t="e">
        <v>#REF!</v>
      </c>
      <c r="AA161" s="123" t="e">
        <f>ROUND(AA160/D160*100,2)</f>
        <v>#REF!</v>
      </c>
    </row>
    <row r="162" spans="3:27" ht="21" customHeight="1" hidden="1">
      <c r="C162" s="106" t="s">
        <v>61</v>
      </c>
      <c r="D162" s="107">
        <v>13824</v>
      </c>
      <c r="E162" s="108">
        <v>1</v>
      </c>
      <c r="F162" s="109">
        <v>1</v>
      </c>
      <c r="G162" s="108">
        <v>16414</v>
      </c>
      <c r="H162" s="108">
        <v>13817</v>
      </c>
      <c r="I162" s="108" t="e">
        <v>#REF!</v>
      </c>
      <c r="J162" s="110" t="e">
        <v>#REF!</v>
      </c>
      <c r="K162" s="108" t="e">
        <v>#REF!</v>
      </c>
      <c r="L162" s="108" t="e">
        <v>#REF!</v>
      </c>
      <c r="M162" s="107" t="e">
        <v>#REF!</v>
      </c>
      <c r="N162" s="107" t="e">
        <v>#REF!</v>
      </c>
      <c r="O162" s="107" t="e">
        <v>#REF!</v>
      </c>
      <c r="P162" s="107" t="e">
        <v>#REF!</v>
      </c>
      <c r="Q162" s="107" t="e">
        <v>#REF!</v>
      </c>
      <c r="R162" s="107" t="e">
        <v>#REF!</v>
      </c>
      <c r="S162" s="107">
        <v>1</v>
      </c>
      <c r="T162" s="111">
        <v>1</v>
      </c>
      <c r="U162" s="107">
        <v>16414</v>
      </c>
      <c r="V162" s="107">
        <v>13817</v>
      </c>
      <c r="W162" s="112">
        <v>99.94936342592592</v>
      </c>
      <c r="X162" s="124" t="e">
        <v>#REF!</v>
      </c>
      <c r="Y162" s="108" t="e">
        <v>#REF!</v>
      </c>
      <c r="Z162" s="108" t="e">
        <v>#REF!</v>
      </c>
      <c r="AA162" s="115" t="e">
        <f>SUM(V162,Z162:Z163)</f>
        <v>#REF!</v>
      </c>
    </row>
    <row r="163" spans="3:27" ht="21" customHeight="1" hidden="1">
      <c r="C163" s="116"/>
      <c r="D163" s="117"/>
      <c r="E163" s="118" t="e">
        <v>#REF!</v>
      </c>
      <c r="F163" s="119" t="e">
        <v>#REF!</v>
      </c>
      <c r="G163" s="118" t="e">
        <v>#REF!</v>
      </c>
      <c r="H163" s="118" t="e">
        <v>#REF!</v>
      </c>
      <c r="I163" s="118" t="e">
        <v>#REF!</v>
      </c>
      <c r="J163" s="119" t="e">
        <v>#REF!</v>
      </c>
      <c r="K163" s="118" t="e">
        <v>#REF!</v>
      </c>
      <c r="L163" s="118" t="e">
        <v>#REF!</v>
      </c>
      <c r="M163" s="117"/>
      <c r="N163" s="117"/>
      <c r="O163" s="117"/>
      <c r="P163" s="117"/>
      <c r="Q163" s="117"/>
      <c r="R163" s="117"/>
      <c r="S163" s="117"/>
      <c r="T163" s="120"/>
      <c r="U163" s="117"/>
      <c r="V163" s="117"/>
      <c r="W163" s="121"/>
      <c r="X163" s="122" t="e">
        <v>#REF!</v>
      </c>
      <c r="Y163" s="118" t="e">
        <v>#REF!</v>
      </c>
      <c r="Z163" s="118" t="e">
        <v>#REF!</v>
      </c>
      <c r="AA163" s="123" t="e">
        <f>ROUND(AA162/D162*100,2)</f>
        <v>#REF!</v>
      </c>
    </row>
    <row r="164" spans="3:27" ht="21" customHeight="1" hidden="1">
      <c r="C164" s="106" t="s">
        <v>62</v>
      </c>
      <c r="D164" s="107">
        <v>21393</v>
      </c>
      <c r="E164" s="108">
        <v>1</v>
      </c>
      <c r="F164" s="109" t="e">
        <v>#REF!</v>
      </c>
      <c r="G164" s="108">
        <v>23000</v>
      </c>
      <c r="H164" s="108">
        <v>21171</v>
      </c>
      <c r="I164" s="108" t="e">
        <v>#REF!</v>
      </c>
      <c r="J164" s="110" t="e">
        <v>#REF!</v>
      </c>
      <c r="K164" s="108" t="e">
        <v>#REF!</v>
      </c>
      <c r="L164" s="108" t="e">
        <v>#REF!</v>
      </c>
      <c r="M164" s="107">
        <v>2</v>
      </c>
      <c r="N164" s="107">
        <v>338</v>
      </c>
      <c r="O164" s="107">
        <v>222</v>
      </c>
      <c r="P164" s="107" t="e">
        <v>#REF!</v>
      </c>
      <c r="Q164" s="107" t="e">
        <v>#REF!</v>
      </c>
      <c r="R164" s="107" t="e">
        <v>#REF!</v>
      </c>
      <c r="S164" s="107">
        <v>3</v>
      </c>
      <c r="T164" s="111" t="e">
        <v>#REF!</v>
      </c>
      <c r="U164" s="107">
        <v>23338</v>
      </c>
      <c r="V164" s="107">
        <v>21393</v>
      </c>
      <c r="W164" s="112">
        <v>100</v>
      </c>
      <c r="X164" s="124" t="e">
        <v>#REF!</v>
      </c>
      <c r="Y164" s="108" t="e">
        <v>#REF!</v>
      </c>
      <c r="Z164" s="108" t="e">
        <v>#REF!</v>
      </c>
      <c r="AA164" s="115" t="e">
        <f>SUM(V164,Z164:Z165)</f>
        <v>#REF!</v>
      </c>
    </row>
    <row r="165" spans="3:27" ht="21" customHeight="1" hidden="1">
      <c r="C165" s="116"/>
      <c r="D165" s="117"/>
      <c r="E165" s="118" t="e">
        <v>#REF!</v>
      </c>
      <c r="F165" s="119" t="e">
        <v>#REF!</v>
      </c>
      <c r="G165" s="118" t="e">
        <v>#REF!</v>
      </c>
      <c r="H165" s="118" t="e">
        <v>#REF!</v>
      </c>
      <c r="I165" s="118" t="e">
        <v>#REF!</v>
      </c>
      <c r="J165" s="119" t="e">
        <v>#REF!</v>
      </c>
      <c r="K165" s="118" t="e">
        <v>#REF!</v>
      </c>
      <c r="L165" s="118" t="e">
        <v>#REF!</v>
      </c>
      <c r="M165" s="117"/>
      <c r="N165" s="117"/>
      <c r="O165" s="117"/>
      <c r="P165" s="117"/>
      <c r="Q165" s="117"/>
      <c r="R165" s="117"/>
      <c r="S165" s="117"/>
      <c r="T165" s="120"/>
      <c r="U165" s="117"/>
      <c r="V165" s="117"/>
      <c r="W165" s="121"/>
      <c r="X165" s="122" t="e">
        <v>#REF!</v>
      </c>
      <c r="Y165" s="118" t="e">
        <v>#REF!</v>
      </c>
      <c r="Z165" s="118" t="e">
        <v>#REF!</v>
      </c>
      <c r="AA165" s="123" t="e">
        <f>ROUND(AA164/D164*100,2)</f>
        <v>#REF!</v>
      </c>
    </row>
    <row r="166" spans="3:27" ht="21" customHeight="1" hidden="1">
      <c r="C166" s="106" t="s">
        <v>63</v>
      </c>
      <c r="D166" s="107">
        <v>15045</v>
      </c>
      <c r="E166" s="108">
        <v>1</v>
      </c>
      <c r="F166" s="109" t="e">
        <v>#REF!</v>
      </c>
      <c r="G166" s="108">
        <v>11400</v>
      </c>
      <c r="H166" s="108">
        <v>10226</v>
      </c>
      <c r="I166" s="108">
        <v>4</v>
      </c>
      <c r="J166" s="110" t="e">
        <v>#REF!</v>
      </c>
      <c r="K166" s="108">
        <v>6100</v>
      </c>
      <c r="L166" s="108">
        <v>4360</v>
      </c>
      <c r="M166" s="107" t="e">
        <v>#REF!</v>
      </c>
      <c r="N166" s="107" t="e">
        <v>#REF!</v>
      </c>
      <c r="O166" s="107" t="e">
        <v>#REF!</v>
      </c>
      <c r="P166" s="107" t="e">
        <v>#REF!</v>
      </c>
      <c r="Q166" s="107" t="e">
        <v>#REF!</v>
      </c>
      <c r="R166" s="107" t="e">
        <v>#REF!</v>
      </c>
      <c r="S166" s="107">
        <v>5</v>
      </c>
      <c r="T166" s="111" t="e">
        <v>#REF!</v>
      </c>
      <c r="U166" s="107">
        <v>17500</v>
      </c>
      <c r="V166" s="107">
        <v>14586</v>
      </c>
      <c r="W166" s="112">
        <v>96.94915254237289</v>
      </c>
      <c r="X166" s="124">
        <v>4</v>
      </c>
      <c r="Y166" s="108">
        <v>379</v>
      </c>
      <c r="Z166" s="108">
        <v>243</v>
      </c>
      <c r="AA166" s="115">
        <f>SUM(V166,Z166:Z167)</f>
        <v>14889</v>
      </c>
    </row>
    <row r="167" spans="3:27" ht="21" customHeight="1" hidden="1">
      <c r="C167" s="116"/>
      <c r="D167" s="117"/>
      <c r="E167" s="118" t="e">
        <v>#REF!</v>
      </c>
      <c r="F167" s="119" t="e">
        <v>#REF!</v>
      </c>
      <c r="G167" s="118" t="e">
        <v>#REF!</v>
      </c>
      <c r="H167" s="118" t="e">
        <v>#REF!</v>
      </c>
      <c r="I167" s="118" t="e">
        <v>#REF!</v>
      </c>
      <c r="J167" s="119" t="e">
        <v>#REF!</v>
      </c>
      <c r="K167" s="118" t="e">
        <v>#REF!</v>
      </c>
      <c r="L167" s="118" t="e">
        <v>#REF!</v>
      </c>
      <c r="M167" s="117"/>
      <c r="N167" s="117"/>
      <c r="O167" s="117"/>
      <c r="P167" s="117"/>
      <c r="Q167" s="117"/>
      <c r="R167" s="117"/>
      <c r="S167" s="117"/>
      <c r="T167" s="120"/>
      <c r="U167" s="117"/>
      <c r="V167" s="117"/>
      <c r="W167" s="121"/>
      <c r="X167" s="122">
        <v>1</v>
      </c>
      <c r="Y167" s="118">
        <v>80</v>
      </c>
      <c r="Z167" s="118">
        <v>60</v>
      </c>
      <c r="AA167" s="123">
        <f>ROUND(AA166/D166*100,2)</f>
        <v>98.96</v>
      </c>
    </row>
    <row r="168" spans="3:27" ht="21" customHeight="1" hidden="1">
      <c r="C168" s="106" t="s">
        <v>64</v>
      </c>
      <c r="D168" s="107">
        <v>16093</v>
      </c>
      <c r="E168" s="108">
        <v>1</v>
      </c>
      <c r="F168" s="109" t="e">
        <v>#REF!</v>
      </c>
      <c r="G168" s="108">
        <v>18000</v>
      </c>
      <c r="H168" s="108">
        <v>16066</v>
      </c>
      <c r="I168" s="108" t="e">
        <v>#REF!</v>
      </c>
      <c r="J168" s="110" t="e">
        <v>#REF!</v>
      </c>
      <c r="K168" s="108" t="e">
        <v>#REF!</v>
      </c>
      <c r="L168" s="108" t="e">
        <v>#REF!</v>
      </c>
      <c r="M168" s="107" t="e">
        <v>#REF!</v>
      </c>
      <c r="N168" s="107" t="e">
        <v>#REF!</v>
      </c>
      <c r="O168" s="107" t="e">
        <v>#REF!</v>
      </c>
      <c r="P168" s="107" t="e">
        <v>#REF!</v>
      </c>
      <c r="Q168" s="107" t="e">
        <v>#REF!</v>
      </c>
      <c r="R168" s="107" t="e">
        <v>#REF!</v>
      </c>
      <c r="S168" s="107">
        <v>1</v>
      </c>
      <c r="T168" s="111" t="e">
        <v>#REF!</v>
      </c>
      <c r="U168" s="107">
        <v>18000</v>
      </c>
      <c r="V168" s="107">
        <v>16066</v>
      </c>
      <c r="W168" s="112">
        <v>99.83222519107686</v>
      </c>
      <c r="X168" s="124" t="e">
        <v>#REF!</v>
      </c>
      <c r="Y168" s="108" t="e">
        <v>#REF!</v>
      </c>
      <c r="Z168" s="108" t="e">
        <v>#REF!</v>
      </c>
      <c r="AA168" s="115" t="e">
        <f>SUM(V168,Z168:Z169)</f>
        <v>#REF!</v>
      </c>
    </row>
    <row r="169" spans="3:27" ht="21" customHeight="1" hidden="1" thickBot="1">
      <c r="C169" s="116"/>
      <c r="D169" s="117"/>
      <c r="E169" s="118" t="e">
        <v>#REF!</v>
      </c>
      <c r="F169" s="119" t="e">
        <v>#REF!</v>
      </c>
      <c r="G169" s="118" t="e">
        <v>#REF!</v>
      </c>
      <c r="H169" s="118" t="e">
        <v>#REF!</v>
      </c>
      <c r="I169" s="118" t="e">
        <v>#REF!</v>
      </c>
      <c r="J169" s="119" t="e">
        <v>#REF!</v>
      </c>
      <c r="K169" s="118" t="e">
        <v>#REF!</v>
      </c>
      <c r="L169" s="118" t="e">
        <v>#REF!</v>
      </c>
      <c r="M169" s="117"/>
      <c r="N169" s="117"/>
      <c r="O169" s="117"/>
      <c r="P169" s="117"/>
      <c r="Q169" s="117"/>
      <c r="R169" s="117"/>
      <c r="S169" s="117"/>
      <c r="T169" s="120"/>
      <c r="U169" s="117"/>
      <c r="V169" s="117"/>
      <c r="W169" s="121"/>
      <c r="X169" s="122" t="e">
        <v>#REF!</v>
      </c>
      <c r="Y169" s="118" t="e">
        <v>#REF!</v>
      </c>
      <c r="Z169" s="118" t="e">
        <v>#REF!</v>
      </c>
      <c r="AA169" s="123" t="e">
        <f>ROUND(AA168/D168*100,2)</f>
        <v>#REF!</v>
      </c>
    </row>
    <row r="170" spans="3:27" ht="21" customHeight="1" hidden="1">
      <c r="C170" s="485" t="s">
        <v>148</v>
      </c>
      <c r="D170" s="60">
        <f aca="true" t="shared" si="9" ref="D170:V171">SUM(D168,D166,D164,D162,D160,D158,D156,D154)</f>
        <v>224279</v>
      </c>
      <c r="E170" s="60">
        <f t="shared" si="9"/>
        <v>9</v>
      </c>
      <c r="F170" s="143" t="e">
        <f t="shared" si="9"/>
        <v>#REF!</v>
      </c>
      <c r="G170" s="60">
        <f t="shared" si="9"/>
        <v>240494</v>
      </c>
      <c r="H170" s="60">
        <f t="shared" si="9"/>
        <v>211080</v>
      </c>
      <c r="I170" s="60" t="e">
        <f t="shared" si="9"/>
        <v>#REF!</v>
      </c>
      <c r="J170" s="130" t="e">
        <f t="shared" si="9"/>
        <v>#REF!</v>
      </c>
      <c r="K170" s="60" t="e">
        <f t="shared" si="9"/>
        <v>#REF!</v>
      </c>
      <c r="L170" s="60" t="e">
        <f t="shared" si="9"/>
        <v>#REF!</v>
      </c>
      <c r="M170" s="60" t="e">
        <f t="shared" si="9"/>
        <v>#REF!</v>
      </c>
      <c r="N170" s="60" t="e">
        <f t="shared" si="9"/>
        <v>#REF!</v>
      </c>
      <c r="O170" s="60" t="e">
        <f t="shared" si="9"/>
        <v>#REF!</v>
      </c>
      <c r="P170" s="60" t="e">
        <f t="shared" si="9"/>
        <v>#REF!</v>
      </c>
      <c r="Q170" s="60" t="e">
        <f t="shared" si="9"/>
        <v>#REF!</v>
      </c>
      <c r="R170" s="60" t="e">
        <f t="shared" si="9"/>
        <v>#REF!</v>
      </c>
      <c r="S170" s="60">
        <f t="shared" si="9"/>
        <v>25</v>
      </c>
      <c r="T170" s="129" t="e">
        <f t="shared" si="9"/>
        <v>#REF!</v>
      </c>
      <c r="U170" s="60">
        <f t="shared" si="9"/>
        <v>253634</v>
      </c>
      <c r="V170" s="60">
        <f t="shared" si="9"/>
        <v>217645</v>
      </c>
      <c r="W170" s="131">
        <f>V170/D170*100</f>
        <v>97.04207705580995</v>
      </c>
      <c r="X170" s="132" t="e">
        <f>SUM(X168,X166,X164,X162,X160,X158,X156,X154)</f>
        <v>#REF!</v>
      </c>
      <c r="Y170" s="60" t="e">
        <f>SUM(Y168,Y166,Y164,Y162,Y160,Y158,Y156,Y154)</f>
        <v>#REF!</v>
      </c>
      <c r="Z170" s="60" t="e">
        <f>SUM(Z168,Z166,Z164,Z162,Z160,Z158,Z156,Z154)</f>
        <v>#REF!</v>
      </c>
      <c r="AA170" s="133" t="e">
        <f>SUM(AA168,AA166,AA164,AA162,AA160,AA158,AA156,AA154)</f>
        <v>#REF!</v>
      </c>
    </row>
    <row r="171" spans="3:27" ht="21" customHeight="1" hidden="1" thickBot="1">
      <c r="C171" s="486"/>
      <c r="D171" s="134">
        <f t="shared" si="9"/>
        <v>0</v>
      </c>
      <c r="E171" s="134" t="e">
        <f t="shared" si="9"/>
        <v>#REF!</v>
      </c>
      <c r="F171" s="135" t="e">
        <f t="shared" si="9"/>
        <v>#REF!</v>
      </c>
      <c r="G171" s="134" t="e">
        <f t="shared" si="9"/>
        <v>#REF!</v>
      </c>
      <c r="H171" s="134" t="e">
        <f t="shared" si="9"/>
        <v>#REF!</v>
      </c>
      <c r="I171" s="134" t="e">
        <f t="shared" si="9"/>
        <v>#REF!</v>
      </c>
      <c r="J171" s="58" t="e">
        <f t="shared" si="9"/>
        <v>#REF!</v>
      </c>
      <c r="K171" s="134" t="e">
        <f t="shared" si="9"/>
        <v>#REF!</v>
      </c>
      <c r="L171" s="134" t="e">
        <f t="shared" si="9"/>
        <v>#REF!</v>
      </c>
      <c r="M171" s="134">
        <f t="shared" si="9"/>
        <v>0</v>
      </c>
      <c r="N171" s="134">
        <f t="shared" si="9"/>
        <v>0</v>
      </c>
      <c r="O171" s="134">
        <f t="shared" si="9"/>
        <v>0</v>
      </c>
      <c r="P171" s="134">
        <f t="shared" si="9"/>
        <v>0</v>
      </c>
      <c r="Q171" s="134">
        <f t="shared" si="9"/>
        <v>0</v>
      </c>
      <c r="R171" s="134">
        <f t="shared" si="9"/>
        <v>0</v>
      </c>
      <c r="S171" s="134">
        <f t="shared" si="9"/>
        <v>0</v>
      </c>
      <c r="T171" s="135">
        <f t="shared" si="9"/>
        <v>0</v>
      </c>
      <c r="U171" s="134">
        <f t="shared" si="9"/>
        <v>0</v>
      </c>
      <c r="V171" s="134">
        <f t="shared" si="9"/>
        <v>0</v>
      </c>
      <c r="W171" s="134">
        <f>SUM(W169,W167,W165,W163,W161,W159,W157,W155)</f>
        <v>0</v>
      </c>
      <c r="X171" s="136" t="e">
        <f>SUM(X169,X167,X165,X163,X161,X159,X157,X155)</f>
        <v>#REF!</v>
      </c>
      <c r="Y171" s="134" t="e">
        <f>SUM(Y169,Y167,Y165,Y163,Y161,Y159,Y157,Y155)</f>
        <v>#REF!</v>
      </c>
      <c r="Z171" s="134" t="e">
        <f>SUM(Z169,Z167,Z165,Z163,Z161,Z159,Z157,Z155)</f>
        <v>#REF!</v>
      </c>
      <c r="AA171" s="137" t="e">
        <f>AA170/D170*100</f>
        <v>#REF!</v>
      </c>
    </row>
    <row r="172" spans="3:27" ht="21" customHeight="1" hidden="1">
      <c r="C172" s="106" t="s">
        <v>6</v>
      </c>
      <c r="D172" s="107">
        <v>467742</v>
      </c>
      <c r="E172" s="108">
        <v>1</v>
      </c>
      <c r="F172" s="109" t="e">
        <v>#REF!</v>
      </c>
      <c r="G172" s="108">
        <v>464000</v>
      </c>
      <c r="H172" s="108">
        <v>435947</v>
      </c>
      <c r="I172" s="108">
        <v>25</v>
      </c>
      <c r="J172" s="110" t="e">
        <v>#REF!</v>
      </c>
      <c r="K172" s="108">
        <v>17539</v>
      </c>
      <c r="L172" s="108">
        <v>8636</v>
      </c>
      <c r="M172" s="107">
        <v>12</v>
      </c>
      <c r="N172" s="107">
        <v>6935</v>
      </c>
      <c r="O172" s="107">
        <v>4148</v>
      </c>
      <c r="P172" s="107">
        <v>3</v>
      </c>
      <c r="Q172" s="107">
        <v>4558</v>
      </c>
      <c r="R172" s="107">
        <v>3880</v>
      </c>
      <c r="S172" s="107">
        <v>50</v>
      </c>
      <c r="T172" s="111">
        <v>0</v>
      </c>
      <c r="U172" s="107">
        <v>494373</v>
      </c>
      <c r="V172" s="107">
        <v>453097</v>
      </c>
      <c r="W172" s="112">
        <v>96.869000431862</v>
      </c>
      <c r="X172" s="124" t="e">
        <v>#REF!</v>
      </c>
      <c r="Y172" s="108" t="e">
        <v>#REF!</v>
      </c>
      <c r="Z172" s="108" t="e">
        <v>#REF!</v>
      </c>
      <c r="AA172" s="115" t="e">
        <f>SUM(V172,Z172:Z173)</f>
        <v>#REF!</v>
      </c>
    </row>
    <row r="173" spans="3:27" ht="21" customHeight="1" hidden="1" thickBot="1">
      <c r="C173" s="116"/>
      <c r="D173" s="117"/>
      <c r="E173" s="118" t="e">
        <v>#REF!</v>
      </c>
      <c r="F173" s="119" t="e">
        <v>#REF!</v>
      </c>
      <c r="G173" s="118" t="e">
        <v>#REF!</v>
      </c>
      <c r="H173" s="118" t="e">
        <v>#REF!</v>
      </c>
      <c r="I173" s="118">
        <v>7</v>
      </c>
      <c r="J173" s="119" t="e">
        <v>#REF!</v>
      </c>
      <c r="K173" s="118">
        <v>5899</v>
      </c>
      <c r="L173" s="118">
        <v>4366</v>
      </c>
      <c r="M173" s="117"/>
      <c r="N173" s="117"/>
      <c r="O173" s="117"/>
      <c r="P173" s="117"/>
      <c r="Q173" s="117"/>
      <c r="R173" s="117"/>
      <c r="S173" s="117"/>
      <c r="T173" s="120"/>
      <c r="U173" s="117"/>
      <c r="V173" s="117"/>
      <c r="W173" s="121"/>
      <c r="X173" s="122">
        <v>33</v>
      </c>
      <c r="Y173" s="118">
        <v>2161</v>
      </c>
      <c r="Z173" s="118">
        <v>1918</v>
      </c>
      <c r="AA173" s="123" t="e">
        <f>ROUND(AA172/D172*100,2)</f>
        <v>#REF!</v>
      </c>
    </row>
    <row r="174" spans="3:27" ht="21" customHeight="1" hidden="1">
      <c r="C174" s="485" t="s">
        <v>146</v>
      </c>
      <c r="D174" s="60">
        <f aca="true" t="shared" si="10" ref="D174:V175">SUM(D172)</f>
        <v>467742</v>
      </c>
      <c r="E174" s="60">
        <f t="shared" si="10"/>
        <v>1</v>
      </c>
      <c r="F174" s="129" t="e">
        <f t="shared" si="10"/>
        <v>#REF!</v>
      </c>
      <c r="G174" s="60">
        <f t="shared" si="10"/>
        <v>464000</v>
      </c>
      <c r="H174" s="60">
        <f t="shared" si="10"/>
        <v>435947</v>
      </c>
      <c r="I174" s="60">
        <f t="shared" si="10"/>
        <v>25</v>
      </c>
      <c r="J174" s="130" t="e">
        <f t="shared" si="10"/>
        <v>#REF!</v>
      </c>
      <c r="K174" s="60">
        <f t="shared" si="10"/>
        <v>17539</v>
      </c>
      <c r="L174" s="60">
        <f t="shared" si="10"/>
        <v>8636</v>
      </c>
      <c r="M174" s="60">
        <f t="shared" si="10"/>
        <v>12</v>
      </c>
      <c r="N174" s="60">
        <f t="shared" si="10"/>
        <v>6935</v>
      </c>
      <c r="O174" s="60">
        <f t="shared" si="10"/>
        <v>4148</v>
      </c>
      <c r="P174" s="60">
        <f t="shared" si="10"/>
        <v>3</v>
      </c>
      <c r="Q174" s="60">
        <f t="shared" si="10"/>
        <v>4558</v>
      </c>
      <c r="R174" s="60">
        <f t="shared" si="10"/>
        <v>3880</v>
      </c>
      <c r="S174" s="60">
        <f t="shared" si="10"/>
        <v>50</v>
      </c>
      <c r="T174" s="129">
        <f t="shared" si="10"/>
        <v>0</v>
      </c>
      <c r="U174" s="60">
        <f t="shared" si="10"/>
        <v>494373</v>
      </c>
      <c r="V174" s="60">
        <f t="shared" si="10"/>
        <v>453097</v>
      </c>
      <c r="W174" s="131">
        <f>V174/D174*100</f>
        <v>96.869000431862</v>
      </c>
      <c r="X174" s="132" t="e">
        <f>SUM(X172)</f>
        <v>#REF!</v>
      </c>
      <c r="Y174" s="60" t="e">
        <f>SUM(Y172)</f>
        <v>#REF!</v>
      </c>
      <c r="Z174" s="60" t="e">
        <f>SUM(Z172)</f>
        <v>#REF!</v>
      </c>
      <c r="AA174" s="133" t="e">
        <f>SUM(AA172)</f>
        <v>#REF!</v>
      </c>
    </row>
    <row r="175" spans="3:27" ht="21" customHeight="1" hidden="1" thickBot="1">
      <c r="C175" s="486"/>
      <c r="D175" s="134">
        <f t="shared" si="10"/>
        <v>0</v>
      </c>
      <c r="E175" s="134" t="e">
        <f t="shared" si="10"/>
        <v>#REF!</v>
      </c>
      <c r="F175" s="135" t="e">
        <f t="shared" si="10"/>
        <v>#REF!</v>
      </c>
      <c r="G175" s="134" t="e">
        <f t="shared" si="10"/>
        <v>#REF!</v>
      </c>
      <c r="H175" s="134" t="e">
        <f t="shared" si="10"/>
        <v>#REF!</v>
      </c>
      <c r="I175" s="134">
        <f t="shared" si="10"/>
        <v>7</v>
      </c>
      <c r="J175" s="58" t="e">
        <f t="shared" si="10"/>
        <v>#REF!</v>
      </c>
      <c r="K175" s="134">
        <f t="shared" si="10"/>
        <v>5899</v>
      </c>
      <c r="L175" s="134">
        <f t="shared" si="10"/>
        <v>4366</v>
      </c>
      <c r="M175" s="134">
        <f t="shared" si="10"/>
        <v>0</v>
      </c>
      <c r="N175" s="134">
        <f t="shared" si="10"/>
        <v>0</v>
      </c>
      <c r="O175" s="134">
        <f t="shared" si="10"/>
        <v>0</v>
      </c>
      <c r="P175" s="134">
        <f t="shared" si="10"/>
        <v>0</v>
      </c>
      <c r="Q175" s="134">
        <f t="shared" si="10"/>
        <v>0</v>
      </c>
      <c r="R175" s="134">
        <f t="shared" si="10"/>
        <v>0</v>
      </c>
      <c r="S175" s="134">
        <f t="shared" si="10"/>
        <v>0</v>
      </c>
      <c r="T175" s="135">
        <f t="shared" si="10"/>
        <v>0</v>
      </c>
      <c r="U175" s="134">
        <f t="shared" si="10"/>
        <v>0</v>
      </c>
      <c r="V175" s="134">
        <f t="shared" si="10"/>
        <v>0</v>
      </c>
      <c r="W175" s="134">
        <f>SUM(W173)</f>
        <v>0</v>
      </c>
      <c r="X175" s="136">
        <f>SUM(X173)</f>
        <v>33</v>
      </c>
      <c r="Y175" s="134">
        <f>SUM(Y173)</f>
        <v>2161</v>
      </c>
      <c r="Z175" s="134">
        <f>SUM(Z173)</f>
        <v>1918</v>
      </c>
      <c r="AA175" s="137" t="e">
        <f>AA174/D174*100</f>
        <v>#REF!</v>
      </c>
    </row>
    <row r="176" spans="3:27" ht="21" customHeight="1" hidden="1">
      <c r="C176" s="106" t="s">
        <v>7</v>
      </c>
      <c r="D176" s="107">
        <v>587999</v>
      </c>
      <c r="E176" s="108">
        <v>1</v>
      </c>
      <c r="F176" s="109" t="e">
        <v>#REF!</v>
      </c>
      <c r="G176" s="108">
        <v>609166</v>
      </c>
      <c r="H176" s="108">
        <v>564592</v>
      </c>
      <c r="I176" s="108" t="e">
        <v>#REF!</v>
      </c>
      <c r="J176" s="110" t="e">
        <v>#REF!</v>
      </c>
      <c r="K176" s="108" t="e">
        <v>#REF!</v>
      </c>
      <c r="L176" s="108" t="e">
        <v>#REF!</v>
      </c>
      <c r="M176" s="107">
        <v>15</v>
      </c>
      <c r="N176" s="107">
        <v>9281</v>
      </c>
      <c r="O176" s="107">
        <v>22532</v>
      </c>
      <c r="P176" s="107">
        <v>8</v>
      </c>
      <c r="Q176" s="107">
        <v>12938</v>
      </c>
      <c r="R176" s="107">
        <v>12148</v>
      </c>
      <c r="S176" s="107">
        <v>24</v>
      </c>
      <c r="T176" s="111">
        <v>0</v>
      </c>
      <c r="U176" s="107">
        <v>618447</v>
      </c>
      <c r="V176" s="107">
        <v>587124</v>
      </c>
      <c r="W176" s="112">
        <v>99.85119022311262</v>
      </c>
      <c r="X176" s="124" t="e">
        <v>#REF!</v>
      </c>
      <c r="Y176" s="108" t="e">
        <v>#REF!</v>
      </c>
      <c r="Z176" s="108" t="e">
        <v>#REF!</v>
      </c>
      <c r="AA176" s="115" t="e">
        <f>SUM(V176,Z176:Z177)</f>
        <v>#REF!</v>
      </c>
    </row>
    <row r="177" spans="3:27" ht="21" customHeight="1" hidden="1" thickBot="1">
      <c r="C177" s="116"/>
      <c r="D177" s="117"/>
      <c r="E177" s="118" t="e">
        <v>#REF!</v>
      </c>
      <c r="F177" s="119" t="e">
        <v>#REF!</v>
      </c>
      <c r="G177" s="118" t="e">
        <v>#REF!</v>
      </c>
      <c r="H177" s="118" t="e">
        <v>#REF!</v>
      </c>
      <c r="I177" s="118" t="e">
        <v>#REF!</v>
      </c>
      <c r="J177" s="119" t="e">
        <v>#REF!</v>
      </c>
      <c r="K177" s="118" t="e">
        <v>#REF!</v>
      </c>
      <c r="L177" s="118" t="e">
        <v>#REF!</v>
      </c>
      <c r="M177" s="117"/>
      <c r="N177" s="117"/>
      <c r="O177" s="117"/>
      <c r="P177" s="117"/>
      <c r="Q177" s="117"/>
      <c r="R177" s="117"/>
      <c r="S177" s="117"/>
      <c r="T177" s="120"/>
      <c r="U177" s="117"/>
      <c r="V177" s="117"/>
      <c r="W177" s="121"/>
      <c r="X177" s="122" t="e">
        <v>#REF!</v>
      </c>
      <c r="Y177" s="118" t="e">
        <v>#REF!</v>
      </c>
      <c r="Z177" s="118" t="e">
        <v>#REF!</v>
      </c>
      <c r="AA177" s="123" t="e">
        <f>ROUND(AA176/D176*100,2)</f>
        <v>#REF!</v>
      </c>
    </row>
    <row r="178" spans="3:27" ht="21" customHeight="1" hidden="1">
      <c r="C178" s="485" t="s">
        <v>149</v>
      </c>
      <c r="D178" s="60">
        <f aca="true" t="shared" si="11" ref="D178:V179">SUM(D176)</f>
        <v>587999</v>
      </c>
      <c r="E178" s="60">
        <f t="shared" si="11"/>
        <v>1</v>
      </c>
      <c r="F178" s="129" t="e">
        <f t="shared" si="11"/>
        <v>#REF!</v>
      </c>
      <c r="G178" s="60">
        <f t="shared" si="11"/>
        <v>609166</v>
      </c>
      <c r="H178" s="60">
        <f t="shared" si="11"/>
        <v>564592</v>
      </c>
      <c r="I178" s="60" t="e">
        <f t="shared" si="11"/>
        <v>#REF!</v>
      </c>
      <c r="J178" s="130" t="e">
        <f t="shared" si="11"/>
        <v>#REF!</v>
      </c>
      <c r="K178" s="60" t="e">
        <f t="shared" si="11"/>
        <v>#REF!</v>
      </c>
      <c r="L178" s="60" t="e">
        <f t="shared" si="11"/>
        <v>#REF!</v>
      </c>
      <c r="M178" s="60">
        <f t="shared" si="11"/>
        <v>15</v>
      </c>
      <c r="N178" s="60">
        <f t="shared" si="11"/>
        <v>9281</v>
      </c>
      <c r="O178" s="60">
        <f t="shared" si="11"/>
        <v>22532</v>
      </c>
      <c r="P178" s="60">
        <f t="shared" si="11"/>
        <v>8</v>
      </c>
      <c r="Q178" s="60">
        <f t="shared" si="11"/>
        <v>12938</v>
      </c>
      <c r="R178" s="60">
        <f t="shared" si="11"/>
        <v>12148</v>
      </c>
      <c r="S178" s="60">
        <f t="shared" si="11"/>
        <v>24</v>
      </c>
      <c r="T178" s="129">
        <f t="shared" si="11"/>
        <v>0</v>
      </c>
      <c r="U178" s="60">
        <f t="shared" si="11"/>
        <v>618447</v>
      </c>
      <c r="V178" s="60">
        <f t="shared" si="11"/>
        <v>587124</v>
      </c>
      <c r="W178" s="131">
        <f>V178/D178*100</f>
        <v>99.85119022311262</v>
      </c>
      <c r="X178" s="132" t="e">
        <f>SUM(X176)</f>
        <v>#REF!</v>
      </c>
      <c r="Y178" s="60" t="e">
        <f>SUM(Y176)</f>
        <v>#REF!</v>
      </c>
      <c r="Z178" s="60" t="e">
        <f>SUM(Z176)</f>
        <v>#REF!</v>
      </c>
      <c r="AA178" s="133" t="e">
        <f>SUM(AA176)</f>
        <v>#REF!</v>
      </c>
    </row>
    <row r="179" spans="3:27" ht="30" customHeight="1" hidden="1" thickBot="1">
      <c r="C179" s="486"/>
      <c r="D179" s="134">
        <f t="shared" si="11"/>
        <v>0</v>
      </c>
      <c r="E179" s="134" t="e">
        <f t="shared" si="11"/>
        <v>#REF!</v>
      </c>
      <c r="F179" s="135" t="e">
        <f t="shared" si="11"/>
        <v>#REF!</v>
      </c>
      <c r="G179" s="134" t="e">
        <f t="shared" si="11"/>
        <v>#REF!</v>
      </c>
      <c r="H179" s="134" t="e">
        <f t="shared" si="11"/>
        <v>#REF!</v>
      </c>
      <c r="I179" s="134" t="e">
        <f t="shared" si="11"/>
        <v>#REF!</v>
      </c>
      <c r="J179" s="58" t="e">
        <f t="shared" si="11"/>
        <v>#REF!</v>
      </c>
      <c r="K179" s="134" t="e">
        <f t="shared" si="11"/>
        <v>#REF!</v>
      </c>
      <c r="L179" s="134" t="e">
        <f t="shared" si="11"/>
        <v>#REF!</v>
      </c>
      <c r="M179" s="134">
        <f t="shared" si="11"/>
        <v>0</v>
      </c>
      <c r="N179" s="134">
        <f t="shared" si="11"/>
        <v>0</v>
      </c>
      <c r="O179" s="134">
        <f t="shared" si="11"/>
        <v>0</v>
      </c>
      <c r="P179" s="134">
        <f t="shared" si="11"/>
        <v>0</v>
      </c>
      <c r="Q179" s="134">
        <f t="shared" si="11"/>
        <v>0</v>
      </c>
      <c r="R179" s="134">
        <f t="shared" si="11"/>
        <v>0</v>
      </c>
      <c r="S179" s="134">
        <f t="shared" si="11"/>
        <v>0</v>
      </c>
      <c r="T179" s="135">
        <f t="shared" si="11"/>
        <v>0</v>
      </c>
      <c r="U179" s="134">
        <f t="shared" si="11"/>
        <v>0</v>
      </c>
      <c r="V179" s="134">
        <f t="shared" si="11"/>
        <v>0</v>
      </c>
      <c r="W179" s="134">
        <f>SUM(W177)</f>
        <v>0</v>
      </c>
      <c r="X179" s="136" t="e">
        <f>SUM(X177)</f>
        <v>#REF!</v>
      </c>
      <c r="Y179" s="134" t="e">
        <f>SUM(Y177)</f>
        <v>#REF!</v>
      </c>
      <c r="Z179" s="134" t="e">
        <f>SUM(Z177)</f>
        <v>#REF!</v>
      </c>
      <c r="AA179" s="137" t="e">
        <f>AA178/D178*100</f>
        <v>#REF!</v>
      </c>
    </row>
    <row r="180" spans="2:29" ht="22.5" customHeight="1">
      <c r="B180" s="27"/>
      <c r="C180" s="314" t="s">
        <v>203</v>
      </c>
      <c r="D180" s="345">
        <v>3460395</v>
      </c>
      <c r="E180" s="346">
        <v>37</v>
      </c>
      <c r="F180" s="347">
        <v>13</v>
      </c>
      <c r="G180" s="346">
        <v>3503914</v>
      </c>
      <c r="H180" s="348">
        <v>3330554</v>
      </c>
      <c r="I180" s="349">
        <v>94</v>
      </c>
      <c r="J180" s="347">
        <v>0</v>
      </c>
      <c r="K180" s="349">
        <v>64786</v>
      </c>
      <c r="L180" s="349">
        <v>38785</v>
      </c>
      <c r="M180" s="345">
        <v>284</v>
      </c>
      <c r="N180" s="345">
        <v>135648</v>
      </c>
      <c r="O180" s="350">
        <v>22106</v>
      </c>
      <c r="P180" s="345">
        <v>60</v>
      </c>
      <c r="Q180" s="345">
        <v>58213</v>
      </c>
      <c r="R180" s="345">
        <v>10345</v>
      </c>
      <c r="S180" s="345">
        <v>539</v>
      </c>
      <c r="T180" s="351">
        <v>14</v>
      </c>
      <c r="U180" s="345">
        <v>3789141</v>
      </c>
      <c r="V180" s="345">
        <v>3426880</v>
      </c>
      <c r="W180" s="352">
        <f>+V180/D180*100</f>
        <v>99.03146895079897</v>
      </c>
      <c r="X180" s="353">
        <v>179</v>
      </c>
      <c r="Y180" s="348">
        <v>11595</v>
      </c>
      <c r="Z180" s="354">
        <v>4352</v>
      </c>
      <c r="AA180" s="355">
        <v>3438174</v>
      </c>
      <c r="AB180" s="39"/>
      <c r="AC180" s="39"/>
    </row>
    <row r="181" spans="2:29" ht="22.5" customHeight="1" thickBot="1">
      <c r="B181" s="28"/>
      <c r="C181" s="315" t="s">
        <v>151</v>
      </c>
      <c r="D181" s="356"/>
      <c r="E181" s="357">
        <v>2</v>
      </c>
      <c r="F181" s="358">
        <v>0</v>
      </c>
      <c r="G181" s="357">
        <v>23200</v>
      </c>
      <c r="H181" s="357">
        <v>4250</v>
      </c>
      <c r="I181" s="357">
        <v>62</v>
      </c>
      <c r="J181" s="359">
        <v>1</v>
      </c>
      <c r="K181" s="357">
        <v>61593</v>
      </c>
      <c r="L181" s="357">
        <v>31185</v>
      </c>
      <c r="M181" s="356"/>
      <c r="N181" s="356"/>
      <c r="O181" s="360"/>
      <c r="P181" s="356"/>
      <c r="Q181" s="356"/>
      <c r="R181" s="356"/>
      <c r="S181" s="356"/>
      <c r="T181" s="361"/>
      <c r="U181" s="356"/>
      <c r="V181" s="356"/>
      <c r="W181" s="362"/>
      <c r="X181" s="363">
        <v>187</v>
      </c>
      <c r="Y181" s="364">
        <v>11024</v>
      </c>
      <c r="Z181" s="365">
        <v>6942</v>
      </c>
      <c r="AA181" s="366">
        <f>+AA180/D180*100</f>
        <v>99.35784787574829</v>
      </c>
      <c r="AB181" s="39"/>
      <c r="AC181" s="39"/>
    </row>
    <row r="182" spans="2:29" ht="22.5" customHeight="1" thickTop="1">
      <c r="B182" s="28"/>
      <c r="C182" s="314" t="s">
        <v>241</v>
      </c>
      <c r="D182" s="345">
        <v>229706</v>
      </c>
      <c r="E182" s="349">
        <v>12</v>
      </c>
      <c r="F182" s="367">
        <v>2</v>
      </c>
      <c r="G182" s="349">
        <v>237476</v>
      </c>
      <c r="H182" s="349">
        <v>205707</v>
      </c>
      <c r="I182" s="349">
        <v>42</v>
      </c>
      <c r="J182" s="367">
        <v>0</v>
      </c>
      <c r="K182" s="349">
        <v>33643</v>
      </c>
      <c r="L182" s="349">
        <v>17698</v>
      </c>
      <c r="M182" s="345">
        <v>36</v>
      </c>
      <c r="N182" s="345">
        <v>50557</v>
      </c>
      <c r="O182" s="350">
        <v>754</v>
      </c>
      <c r="P182" s="345">
        <v>7</v>
      </c>
      <c r="Q182" s="345">
        <v>3276</v>
      </c>
      <c r="R182" s="345">
        <v>304</v>
      </c>
      <c r="S182" s="345">
        <v>110</v>
      </c>
      <c r="T182" s="368">
        <v>2</v>
      </c>
      <c r="U182" s="345">
        <v>327074</v>
      </c>
      <c r="V182" s="345">
        <v>227051</v>
      </c>
      <c r="W182" s="352">
        <f>+V182/D182*100</f>
        <v>98.8441747276954</v>
      </c>
      <c r="X182" s="353">
        <v>30</v>
      </c>
      <c r="Y182" s="369">
        <v>1787</v>
      </c>
      <c r="Z182" s="354">
        <v>761</v>
      </c>
      <c r="AA182" s="370">
        <v>228704</v>
      </c>
      <c r="AB182" s="39"/>
      <c r="AC182" s="39"/>
    </row>
    <row r="183" spans="2:29" ht="22.5" customHeight="1" thickBot="1">
      <c r="B183" s="28"/>
      <c r="C183" s="315" t="s">
        <v>108</v>
      </c>
      <c r="D183" s="356"/>
      <c r="E183" s="357">
        <v>0</v>
      </c>
      <c r="F183" s="358">
        <v>0</v>
      </c>
      <c r="G183" s="357">
        <v>0</v>
      </c>
      <c r="H183" s="357">
        <v>0</v>
      </c>
      <c r="I183" s="357">
        <v>13</v>
      </c>
      <c r="J183" s="358">
        <v>0</v>
      </c>
      <c r="K183" s="357">
        <v>5398</v>
      </c>
      <c r="L183" s="357">
        <v>2892</v>
      </c>
      <c r="M183" s="356"/>
      <c r="N183" s="356"/>
      <c r="O183" s="360"/>
      <c r="P183" s="356"/>
      <c r="Q183" s="356"/>
      <c r="R183" s="356"/>
      <c r="S183" s="356"/>
      <c r="T183" s="361"/>
      <c r="U183" s="356"/>
      <c r="V183" s="356"/>
      <c r="W183" s="362"/>
      <c r="X183" s="363">
        <v>50</v>
      </c>
      <c r="Y183" s="364">
        <v>1836</v>
      </c>
      <c r="Z183" s="365">
        <v>892</v>
      </c>
      <c r="AA183" s="366">
        <f>+AA182/D182*100</f>
        <v>99.56379023621498</v>
      </c>
      <c r="AB183" s="39"/>
      <c r="AC183" s="39"/>
    </row>
    <row r="184" spans="3:27" ht="21" customHeight="1" thickTop="1">
      <c r="C184" s="106"/>
      <c r="D184" s="107"/>
      <c r="E184" s="107"/>
      <c r="F184" s="111"/>
      <c r="G184" s="107"/>
      <c r="H184" s="107"/>
      <c r="I184" s="107"/>
      <c r="J184" s="111"/>
      <c r="K184" s="7"/>
      <c r="L184" s="7"/>
      <c r="M184" s="107"/>
      <c r="N184" s="107"/>
      <c r="O184" s="107"/>
      <c r="P184" s="107"/>
      <c r="Q184" s="107"/>
      <c r="R184" s="107"/>
      <c r="S184" s="107"/>
      <c r="T184" s="154"/>
      <c r="U184" s="107"/>
      <c r="V184" s="107"/>
      <c r="W184" s="155"/>
      <c r="X184" s="156"/>
      <c r="Y184" s="107"/>
      <c r="Z184" s="107"/>
      <c r="AA184" s="157"/>
    </row>
    <row r="185" spans="3:27" ht="21" customHeight="1" thickBot="1">
      <c r="C185" s="147"/>
      <c r="D185" s="148"/>
      <c r="E185" s="148"/>
      <c r="F185" s="149"/>
      <c r="G185" s="148"/>
      <c r="H185" s="148"/>
      <c r="I185" s="148"/>
      <c r="J185" s="149"/>
      <c r="K185" s="7"/>
      <c r="L185" s="7"/>
      <c r="M185" s="148"/>
      <c r="N185" s="148"/>
      <c r="O185" s="148"/>
      <c r="P185" s="148"/>
      <c r="Q185" s="148"/>
      <c r="R185" s="148"/>
      <c r="S185" s="148"/>
      <c r="T185" s="150"/>
      <c r="U185" s="148"/>
      <c r="V185" s="148"/>
      <c r="W185" s="151"/>
      <c r="X185" s="152"/>
      <c r="Y185" s="148"/>
      <c r="Z185" s="148"/>
      <c r="AA185" s="153"/>
    </row>
    <row r="186" spans="3:27" ht="21" customHeight="1" thickTop="1">
      <c r="C186" s="487" t="s">
        <v>152</v>
      </c>
      <c r="D186" s="488"/>
      <c r="E186" s="371">
        <f aca="true" t="shared" si="12" ref="E186:L187">SUM(E180,E182)</f>
        <v>49</v>
      </c>
      <c r="F186" s="372">
        <f t="shared" si="12"/>
        <v>15</v>
      </c>
      <c r="G186" s="371">
        <f t="shared" si="12"/>
        <v>3741390</v>
      </c>
      <c r="H186" s="371">
        <f t="shared" si="12"/>
        <v>3536261</v>
      </c>
      <c r="I186" s="371">
        <f t="shared" si="12"/>
        <v>136</v>
      </c>
      <c r="J186" s="372">
        <f t="shared" si="12"/>
        <v>0</v>
      </c>
      <c r="K186" s="371">
        <f t="shared" si="12"/>
        <v>98429</v>
      </c>
      <c r="L186" s="371">
        <f t="shared" si="12"/>
        <v>56483</v>
      </c>
      <c r="M186" s="371"/>
      <c r="N186" s="371"/>
      <c r="O186" s="371"/>
      <c r="P186" s="371"/>
      <c r="Q186" s="371"/>
      <c r="R186" s="371"/>
      <c r="S186" s="371"/>
      <c r="T186" s="374"/>
      <c r="U186" s="371"/>
      <c r="V186" s="371"/>
      <c r="W186" s="375"/>
      <c r="X186" s="419">
        <f aca="true" t="shared" si="13" ref="X186:Z187">SUM(X180,X182)</f>
        <v>209</v>
      </c>
      <c r="Y186" s="373">
        <f t="shared" si="13"/>
        <v>13382</v>
      </c>
      <c r="Z186" s="420">
        <f t="shared" si="13"/>
        <v>5113</v>
      </c>
      <c r="AA186" s="377"/>
    </row>
    <row r="187" spans="3:27" ht="21" customHeight="1" thickBot="1">
      <c r="C187" s="489" t="s">
        <v>153</v>
      </c>
      <c r="D187" s="490"/>
      <c r="E187" s="378">
        <f t="shared" si="12"/>
        <v>2</v>
      </c>
      <c r="F187" s="379">
        <f t="shared" si="12"/>
        <v>0</v>
      </c>
      <c r="G187" s="378">
        <f t="shared" si="12"/>
        <v>23200</v>
      </c>
      <c r="H187" s="378">
        <f t="shared" si="12"/>
        <v>4250</v>
      </c>
      <c r="I187" s="378">
        <f t="shared" si="12"/>
        <v>75</v>
      </c>
      <c r="J187" s="380">
        <f t="shared" si="12"/>
        <v>1</v>
      </c>
      <c r="K187" s="378">
        <f t="shared" si="12"/>
        <v>66991</v>
      </c>
      <c r="L187" s="378">
        <f t="shared" si="12"/>
        <v>34077</v>
      </c>
      <c r="M187" s="378"/>
      <c r="N187" s="378"/>
      <c r="O187" s="378"/>
      <c r="P187" s="378"/>
      <c r="Q187" s="378"/>
      <c r="R187" s="378"/>
      <c r="S187" s="378"/>
      <c r="T187" s="381"/>
      <c r="U187" s="378"/>
      <c r="V187" s="378"/>
      <c r="W187" s="382"/>
      <c r="X187" s="421">
        <f t="shared" si="13"/>
        <v>237</v>
      </c>
      <c r="Y187" s="422">
        <f t="shared" si="13"/>
        <v>12860</v>
      </c>
      <c r="Z187" s="423">
        <f t="shared" si="13"/>
        <v>7834</v>
      </c>
      <c r="AA187" s="384"/>
    </row>
    <row r="188" spans="3:27" ht="21" customHeight="1" thickTop="1">
      <c r="C188" s="106" t="s">
        <v>154</v>
      </c>
      <c r="D188" s="385">
        <f>SUM(D180,D182)</f>
        <v>3690101</v>
      </c>
      <c r="E188" s="371">
        <f aca="true" t="shared" si="14" ref="E188:L188">SUM(E186:E187)</f>
        <v>51</v>
      </c>
      <c r="F188" s="386">
        <f t="shared" si="14"/>
        <v>15</v>
      </c>
      <c r="G188" s="371">
        <f t="shared" si="14"/>
        <v>3764590</v>
      </c>
      <c r="H188" s="371">
        <f t="shared" si="14"/>
        <v>3540511</v>
      </c>
      <c r="I188" s="371">
        <f t="shared" si="14"/>
        <v>211</v>
      </c>
      <c r="J188" s="387">
        <f t="shared" si="14"/>
        <v>1</v>
      </c>
      <c r="K188" s="371">
        <f t="shared" si="14"/>
        <v>165420</v>
      </c>
      <c r="L188" s="371">
        <f t="shared" si="14"/>
        <v>90560</v>
      </c>
      <c r="M188" s="371">
        <f aca="true" t="shared" si="15" ref="M188:V188">SUM(M180,M182)</f>
        <v>320</v>
      </c>
      <c r="N188" s="371">
        <f t="shared" si="15"/>
        <v>186205</v>
      </c>
      <c r="O188" s="371">
        <f t="shared" si="15"/>
        <v>22860</v>
      </c>
      <c r="P188" s="371">
        <f t="shared" si="15"/>
        <v>67</v>
      </c>
      <c r="Q188" s="371">
        <f t="shared" si="15"/>
        <v>61489</v>
      </c>
      <c r="R188" s="371">
        <f t="shared" si="15"/>
        <v>10649</v>
      </c>
      <c r="S188" s="371">
        <f t="shared" si="15"/>
        <v>649</v>
      </c>
      <c r="T188" s="372">
        <f t="shared" si="15"/>
        <v>16</v>
      </c>
      <c r="U188" s="371">
        <f t="shared" si="15"/>
        <v>4116215</v>
      </c>
      <c r="V188" s="371">
        <f t="shared" si="15"/>
        <v>3653931</v>
      </c>
      <c r="W188" s="375">
        <f>+V188/D188*100</f>
        <v>99.01981002688002</v>
      </c>
      <c r="X188" s="376">
        <f>SUM(X186:X187)</f>
        <v>446</v>
      </c>
      <c r="Y188" s="371">
        <f>SUM(Y186:Y187)</f>
        <v>26242</v>
      </c>
      <c r="Z188" s="371">
        <f>SUM(Z186:Z187)</f>
        <v>12947</v>
      </c>
      <c r="AA188" s="377">
        <f>SUM(AA180,AA182)</f>
        <v>3666878</v>
      </c>
    </row>
    <row r="189" spans="3:27" ht="21" customHeight="1" thickBot="1">
      <c r="C189" s="158" t="s">
        <v>155</v>
      </c>
      <c r="D189" s="388"/>
      <c r="E189" s="378"/>
      <c r="F189" s="381"/>
      <c r="G189" s="378"/>
      <c r="H189" s="389">
        <f>+H188/D188</f>
        <v>0.9594618141888257</v>
      </c>
      <c r="I189" s="378"/>
      <c r="J189" s="390"/>
      <c r="K189" s="378"/>
      <c r="L189" s="389">
        <f>+L188/D188</f>
        <v>0.024541333692492426</v>
      </c>
      <c r="M189" s="378"/>
      <c r="N189" s="378"/>
      <c r="O189" s="389">
        <f>+O188/D188</f>
        <v>0.006194952387482077</v>
      </c>
      <c r="P189" s="378"/>
      <c r="Q189" s="378"/>
      <c r="R189" s="378"/>
      <c r="S189" s="378"/>
      <c r="T189" s="381"/>
      <c r="U189" s="378"/>
      <c r="V189" s="378"/>
      <c r="W189" s="391"/>
      <c r="X189" s="383"/>
      <c r="Y189" s="378"/>
      <c r="Z189" s="378"/>
      <c r="AA189" s="424">
        <f>+AA188/D188*100</f>
        <v>99.37066763213255</v>
      </c>
    </row>
    <row r="190" ht="17.25" customHeight="1"/>
    <row r="191" spans="3:27" s="393" customFormat="1" ht="34.5">
      <c r="C191" s="394"/>
      <c r="D191" s="395"/>
      <c r="E191" s="395"/>
      <c r="F191" s="395"/>
      <c r="G191" s="397" t="s">
        <v>204</v>
      </c>
      <c r="H191" s="397" t="s">
        <v>205</v>
      </c>
      <c r="I191" s="397" t="s">
        <v>206</v>
      </c>
      <c r="J191" s="397" t="s">
        <v>242</v>
      </c>
      <c r="K191" s="397" t="s">
        <v>208</v>
      </c>
      <c r="L191" s="397" t="s">
        <v>209</v>
      </c>
      <c r="M191" s="397" t="s">
        <v>210</v>
      </c>
      <c r="N191" s="395"/>
      <c r="O191" s="395"/>
      <c r="P191" s="395"/>
      <c r="Q191" s="395"/>
      <c r="R191" s="395"/>
      <c r="S191" s="395"/>
      <c r="T191" s="395"/>
      <c r="U191" s="395"/>
      <c r="V191" s="395"/>
      <c r="W191" s="395"/>
      <c r="X191" s="395"/>
      <c r="Y191" s="395"/>
      <c r="Z191" s="395"/>
      <c r="AA191" s="396">
        <f>AA188/D188*100</f>
        <v>99.37066763213255</v>
      </c>
    </row>
    <row r="192" spans="6:13" ht="17.25" customHeight="1">
      <c r="F192" s="160" t="s">
        <v>211</v>
      </c>
      <c r="G192" s="392">
        <f>SUM(H188)</f>
        <v>3540511</v>
      </c>
      <c r="H192" s="392">
        <f>SUM(L186)</f>
        <v>56483</v>
      </c>
      <c r="I192" s="392">
        <f>SUM(L187)</f>
        <v>34077</v>
      </c>
      <c r="J192" s="392">
        <f>SUM(O188)</f>
        <v>22860</v>
      </c>
      <c r="K192" s="160">
        <f>L192-M192</f>
        <v>36170</v>
      </c>
      <c r="L192" s="392">
        <f>SUM(D188)</f>
        <v>3690101</v>
      </c>
      <c r="M192" s="160">
        <f>SUM(G192:J192)</f>
        <v>3653931</v>
      </c>
    </row>
    <row r="193" spans="6:13" ht="17.25" customHeight="1">
      <c r="F193" s="160" t="s">
        <v>212</v>
      </c>
      <c r="G193" s="392">
        <f>SUM(H180:H181)</f>
        <v>3334804</v>
      </c>
      <c r="H193" s="392">
        <f>SUM(L180)</f>
        <v>38785</v>
      </c>
      <c r="I193" s="392">
        <f>SUM(L181)</f>
        <v>31185</v>
      </c>
      <c r="J193" s="392">
        <f>SUM(O180)</f>
        <v>22106</v>
      </c>
      <c r="K193" s="160">
        <f>L193-M193</f>
        <v>33515</v>
      </c>
      <c r="L193" s="392">
        <f>SUM(D180)</f>
        <v>3460395</v>
      </c>
      <c r="M193" s="160">
        <f>SUM(G193:J193)</f>
        <v>3426880</v>
      </c>
    </row>
    <row r="194" spans="6:13" ht="17.25" customHeight="1">
      <c r="F194" s="160" t="s">
        <v>213</v>
      </c>
      <c r="G194" s="392">
        <f>SUM(H182:H183)</f>
        <v>205707</v>
      </c>
      <c r="H194" s="392">
        <f>SUM(L182)</f>
        <v>17698</v>
      </c>
      <c r="I194" s="392">
        <f>SUM(L183)</f>
        <v>2892</v>
      </c>
      <c r="J194" s="392">
        <f>SUM(O182)</f>
        <v>754</v>
      </c>
      <c r="K194" s="160">
        <f>L194-M194</f>
        <v>2655</v>
      </c>
      <c r="L194" s="392">
        <f>SUM(D182)</f>
        <v>229706</v>
      </c>
      <c r="M194" s="160">
        <f>SUM(G194:J194)</f>
        <v>227051</v>
      </c>
    </row>
    <row r="195" spans="6:13" ht="17.25" customHeight="1">
      <c r="F195" s="160" t="s">
        <v>214</v>
      </c>
      <c r="G195" s="160">
        <f>SUM(H184:H185)</f>
        <v>0</v>
      </c>
      <c r="H195" s="160">
        <f>SUM(L184)</f>
        <v>0</v>
      </c>
      <c r="I195" s="160">
        <f>SUM(L185)</f>
        <v>0</v>
      </c>
      <c r="J195" s="160">
        <f>SUM(O184)</f>
        <v>0</v>
      </c>
      <c r="K195" s="160">
        <f>L195-M195</f>
        <v>0</v>
      </c>
      <c r="L195" s="160">
        <f>SUM(D184)</f>
        <v>0</v>
      </c>
      <c r="M195" s="160">
        <f>SUM(G195:J195)</f>
        <v>0</v>
      </c>
    </row>
    <row r="196" ht="17.25" customHeight="1"/>
    <row r="197" spans="7:12" ht="34.5">
      <c r="G197" s="397" t="s">
        <v>204</v>
      </c>
      <c r="H197" s="397" t="s">
        <v>205</v>
      </c>
      <c r="I197" s="397" t="s">
        <v>206</v>
      </c>
      <c r="J197" s="397" t="s">
        <v>207</v>
      </c>
      <c r="K197" s="397" t="s">
        <v>208</v>
      </c>
      <c r="L197" s="397" t="s">
        <v>4</v>
      </c>
    </row>
    <row r="198" spans="6:12" ht="17.25" customHeight="1">
      <c r="F198" s="160" t="s">
        <v>211</v>
      </c>
      <c r="G198" s="161">
        <f>G192/$L192*100</f>
        <v>95.94618141888257</v>
      </c>
      <c r="H198" s="161">
        <f>H192/$L192*100</f>
        <v>1.5306627108580497</v>
      </c>
      <c r="I198" s="161">
        <f>I192/$L192*100</f>
        <v>0.9234706583911931</v>
      </c>
      <c r="J198" s="161">
        <f aca="true" t="shared" si="16" ref="G198:L201">J192/$L192*100</f>
        <v>0.6194952387482077</v>
      </c>
      <c r="K198" s="161">
        <f t="shared" si="16"/>
        <v>0.9801899731199768</v>
      </c>
      <c r="L198" s="161">
        <f>L192/$L192*100</f>
        <v>100</v>
      </c>
    </row>
    <row r="199" spans="6:12" ht="17.25" customHeight="1">
      <c r="F199" s="160" t="s">
        <v>212</v>
      </c>
      <c r="G199" s="161">
        <f t="shared" si="16"/>
        <v>96.37061664925535</v>
      </c>
      <c r="H199" s="161">
        <f>H193/$L193*100</f>
        <v>1.1208258016787103</v>
      </c>
      <c r="I199" s="161">
        <f t="shared" si="16"/>
        <v>0.9011976956387927</v>
      </c>
      <c r="J199" s="161">
        <f t="shared" si="16"/>
        <v>0.6388288042261071</v>
      </c>
      <c r="K199" s="161">
        <f t="shared" si="16"/>
        <v>0.9685310492010305</v>
      </c>
      <c r="L199" s="161">
        <f t="shared" si="16"/>
        <v>100</v>
      </c>
    </row>
    <row r="200" spans="6:12" ht="17.25" customHeight="1">
      <c r="F200" s="160" t="s">
        <v>213</v>
      </c>
      <c r="G200" s="161">
        <f t="shared" si="16"/>
        <v>89.5522972843548</v>
      </c>
      <c r="H200" s="161">
        <f>H194/$L194*100</f>
        <v>7.704631137192759</v>
      </c>
      <c r="I200" s="161">
        <f>I194/$L194*100</f>
        <v>1.259000635595065</v>
      </c>
      <c r="J200" s="161">
        <f t="shared" si="16"/>
        <v>0.3282456705527936</v>
      </c>
      <c r="K200" s="161">
        <f t="shared" si="16"/>
        <v>1.155825272304598</v>
      </c>
      <c r="L200" s="161">
        <f t="shared" si="16"/>
        <v>100</v>
      </c>
    </row>
    <row r="201" spans="6:12" ht="17.25" customHeight="1">
      <c r="F201" s="160" t="s">
        <v>214</v>
      </c>
      <c r="G201" s="161" t="e">
        <f>G195/$L195*100</f>
        <v>#DIV/0!</v>
      </c>
      <c r="H201" s="161" t="e">
        <f t="shared" si="16"/>
        <v>#DIV/0!</v>
      </c>
      <c r="I201" s="161" t="e">
        <f t="shared" si="16"/>
        <v>#DIV/0!</v>
      </c>
      <c r="J201" s="161" t="e">
        <f t="shared" si="16"/>
        <v>#DIV/0!</v>
      </c>
      <c r="K201" s="161" t="e">
        <f t="shared" si="16"/>
        <v>#DIV/0!</v>
      </c>
      <c r="L201" s="161" t="e">
        <f t="shared" si="16"/>
        <v>#DIV/0!</v>
      </c>
    </row>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spans="4:27" ht="17.25" customHeight="1">
      <c r="D214" s="162"/>
      <c r="X214" s="163"/>
      <c r="Y214" s="163"/>
      <c r="Z214" s="163"/>
      <c r="AA214" s="33"/>
    </row>
    <row r="215" spans="24:26" ht="17.25" customHeight="1">
      <c r="X215" s="163"/>
      <c r="Y215" s="163"/>
      <c r="Z215" s="163"/>
    </row>
    <row r="216" spans="4:27" ht="17.25" customHeight="1">
      <c r="D216" s="162"/>
      <c r="X216" s="163"/>
      <c r="Y216" s="163"/>
      <c r="Z216" s="163"/>
      <c r="AA216" s="33"/>
    </row>
    <row r="217" spans="4:26" ht="17.25" customHeight="1">
      <c r="D217" s="162"/>
      <c r="X217" s="163"/>
      <c r="Y217" s="163"/>
      <c r="Z217" s="163"/>
    </row>
    <row r="218" spans="4:27" ht="17.25" customHeight="1">
      <c r="D218" s="162"/>
      <c r="M218" s="162"/>
      <c r="X218" s="163"/>
      <c r="Y218" s="163"/>
      <c r="Z218" s="163"/>
      <c r="AA218" s="33"/>
    </row>
    <row r="219" spans="24:26" ht="17.25" customHeight="1">
      <c r="X219" s="163"/>
      <c r="Y219" s="163"/>
      <c r="Z219" s="163"/>
    </row>
    <row r="220" spans="4:27" ht="17.25" customHeight="1">
      <c r="D220" s="162"/>
      <c r="X220" s="163"/>
      <c r="Y220" s="163"/>
      <c r="Z220" s="163"/>
      <c r="AA220" s="33"/>
    </row>
    <row r="221" spans="24:26" ht="17.25" customHeight="1">
      <c r="X221" s="163"/>
      <c r="Y221" s="163"/>
      <c r="Z221" s="163"/>
    </row>
    <row r="222" spans="4:27" ht="17.25" customHeight="1">
      <c r="D222" s="162"/>
      <c r="X222" s="163"/>
      <c r="Y222" s="163"/>
      <c r="Z222" s="163"/>
      <c r="AA222" s="33"/>
    </row>
    <row r="223" ht="17.25" customHeight="1"/>
    <row r="224" ht="17.25" customHeight="1">
      <c r="AA224" s="33"/>
    </row>
    <row r="225" ht="17.25" customHeight="1">
      <c r="D225" s="162"/>
    </row>
    <row r="226" ht="17.25" customHeight="1">
      <c r="AA226" s="33"/>
    </row>
    <row r="227" ht="17.25" customHeight="1">
      <c r="C227" s="164"/>
    </row>
    <row r="228" ht="17.25" customHeight="1">
      <c r="AA228" s="33"/>
    </row>
    <row r="229" ht="17.25" customHeight="1"/>
    <row r="230" ht="17.25" customHeight="1">
      <c r="AA230" s="33"/>
    </row>
    <row r="231" ht="17.25" customHeight="1"/>
    <row r="232" ht="17.25" customHeight="1">
      <c r="AA232" s="33"/>
    </row>
    <row r="233" ht="17.25" customHeight="1"/>
    <row r="234" ht="17.25" customHeight="1">
      <c r="AA234" s="33"/>
    </row>
    <row r="235" ht="17.25" customHeight="1"/>
    <row r="236" ht="17.25" customHeight="1">
      <c r="AA236" s="33"/>
    </row>
  </sheetData>
  <mergeCells count="15">
    <mergeCell ref="C178:C179"/>
    <mergeCell ref="C186:D186"/>
    <mergeCell ref="C187:D187"/>
    <mergeCell ref="C138:C139"/>
    <mergeCell ref="C152:C153"/>
    <mergeCell ref="C170:C171"/>
    <mergeCell ref="C174:C175"/>
    <mergeCell ref="C64:C65"/>
    <mergeCell ref="C72:C73"/>
    <mergeCell ref="C82:C83"/>
    <mergeCell ref="C110:C111"/>
    <mergeCell ref="X3:Z3"/>
    <mergeCell ref="C22:C23"/>
    <mergeCell ref="C28:C29"/>
    <mergeCell ref="C58:C59"/>
  </mergeCells>
  <printOptions/>
  <pageMargins left="0.75" right="0.75" top="1" bottom="1" header="0.512" footer="0.512"/>
  <pageSetup horizontalDpi="600" verticalDpi="600" orientation="portrait" paperSize="9" scale="46" r:id="rId1"/>
  <colBreaks count="1" manualBreakCount="1">
    <brk id="14" max="20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Administrator</cp:lastModifiedBy>
  <cp:lastPrinted>2017-02-21T01:46:20Z</cp:lastPrinted>
  <dcterms:created xsi:type="dcterms:W3CDTF">2003-09-05T07:52:12Z</dcterms:created>
  <dcterms:modified xsi:type="dcterms:W3CDTF">2017-02-21T01:51:43Z</dcterms:modified>
  <cp:category/>
  <cp:version/>
  <cp:contentType/>
  <cp:contentStatus/>
</cp:coreProperties>
</file>