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tabRatio="601" activeTab="0"/>
  </bookViews>
  <sheets>
    <sheet name="概要２" sheetId="1" r:id="rId1"/>
    <sheet name="概要３" sheetId="2" r:id="rId2"/>
    <sheet name="概要４" sheetId="3" r:id="rId3"/>
    <sheet name="出生" sheetId="4" r:id="rId4"/>
    <sheet name="死亡１" sheetId="5" r:id="rId5"/>
    <sheet name="死亡２" sheetId="6" r:id="rId6"/>
    <sheet name="死亡３" sheetId="7" r:id="rId7"/>
    <sheet name="死亡４" sheetId="8" r:id="rId8"/>
    <sheet name="婚姻・離婚１" sheetId="9" r:id="rId9"/>
    <sheet name="婚姻・離婚２" sheetId="10" r:id="rId10"/>
  </sheets>
  <definedNames>
    <definedName name="_xlnm.Print_Area" localSheetId="1">'概要３'!$A$1:$M$30</definedName>
    <definedName name="_xlnm.Print_Area" localSheetId="2">'概要４'!$A$1:$O$54</definedName>
    <definedName name="_xlnm.Print_Area" localSheetId="8">'婚姻・離婚１'!$A$1:$I$43</definedName>
    <definedName name="_xlnm.Print_Area" localSheetId="9">'婚姻・離婚２'!$A$1:$K$39</definedName>
    <definedName name="_xlnm.Print_Area" localSheetId="4">'死亡１'!$A$1:$I$42</definedName>
    <definedName name="_xlnm.Print_Area" localSheetId="5">'死亡２'!$A$1:$I$42</definedName>
    <definedName name="_xlnm.Print_Area" localSheetId="6">'死亡３'!$A$1:$R$39</definedName>
    <definedName name="_xlnm.Print_Area" localSheetId="7">'死亡４'!$A$1:$A$50</definedName>
  </definedNames>
  <calcPr fullCalcOnLoad="1"/>
</workbook>
</file>

<file path=xl/sharedStrings.xml><?xml version="1.0" encoding="utf-8"?>
<sst xmlns="http://schemas.openxmlformats.org/spreadsheetml/2006/main" count="651" uniqueCount="523">
  <si>
    <t>２年</t>
  </si>
  <si>
    <t>（注）1　出生・死亡・自然増加・婚姻・離婚率は人口千対、乳児・新生児・早期新生児死亡率は出生千対、　　　　　　　　　　　　　　　　　　　　　　　　　　　　　　</t>
  </si>
  <si>
    <t>　　　2　順位は高順位である。</t>
  </si>
  <si>
    <t>　　死亡数は、昭和３０年代以降は２万人前後で推移していたが、昭和５０年代の終わりごろか</t>
  </si>
  <si>
    <t>　ら徐々に増加し、平成５年には２万５千人を超え、平成１１年以降は２万８千人台となってい</t>
  </si>
  <si>
    <t>　る。</t>
  </si>
  <si>
    <t>1　出　生</t>
  </si>
  <si>
    <t>　　平成１２年の出生数は３５，７９４人で、前年の３５，３９５人より３９９人増加した。</t>
  </si>
  <si>
    <t>　　昭和４０年代後半の第２次ベビーブーム期には、毎年６万人を超える出生があったが、昭和</t>
  </si>
  <si>
    <t>　５０年以降はほぼ毎年減少を続け、昭和５５年に５万人、平成元年に４万人を割り込み、平成</t>
  </si>
  <si>
    <t>　９年以降は３万５千人台で推移している。</t>
  </si>
  <si>
    <t>出生数</t>
  </si>
  <si>
    <t>対前年増減</t>
  </si>
  <si>
    <t>割合</t>
  </si>
  <si>
    <t>平成１２年</t>
  </si>
  <si>
    <t>１１年</t>
  </si>
  <si>
    <t>１０年</t>
  </si>
  <si>
    <t>1２年-１１年</t>
  </si>
  <si>
    <t>1１年-１０年</t>
  </si>
  <si>
    <t>１２年</t>
  </si>
  <si>
    <t>総   数</t>
  </si>
  <si>
    <t>　         ～１９歳</t>
  </si>
  <si>
    <t>２０～２４</t>
  </si>
  <si>
    <t>２５～２９</t>
  </si>
  <si>
    <t>３０～３４</t>
  </si>
  <si>
    <t>３５～３９</t>
  </si>
  <si>
    <t>４０歳以上</t>
  </si>
  <si>
    <t>（２）合計特殊出生率</t>
  </si>
  <si>
    <t>昭和35年</t>
  </si>
  <si>
    <t>４０年</t>
  </si>
  <si>
    <t>４５年</t>
  </si>
  <si>
    <t>５０年</t>
  </si>
  <si>
    <t>５５年</t>
  </si>
  <si>
    <t>６０年</t>
  </si>
  <si>
    <t>６２年</t>
  </si>
  <si>
    <t>６３年</t>
  </si>
  <si>
    <t>平成元年</t>
  </si>
  <si>
    <t>２年</t>
  </si>
  <si>
    <t>静岡県</t>
  </si>
  <si>
    <t>全　国</t>
  </si>
  <si>
    <t>３年</t>
  </si>
  <si>
    <t>　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</si>
  <si>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</si>
  <si>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</si>
  <si>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</si>
  <si>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</si>
  <si>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</si>
  <si>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</si>
  <si>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</si>
  <si>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</si>
  <si>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自然増加</t>
  </si>
  <si>
    <t>乳児死亡</t>
  </si>
  <si>
    <t>新生児死亡</t>
  </si>
  <si>
    <t>死産</t>
  </si>
  <si>
    <t>周産期死亡</t>
  </si>
  <si>
    <t>１　出生数は増加</t>
  </si>
  <si>
    <t>２　死亡数は減少</t>
  </si>
  <si>
    <t>３　自然増加数は増加</t>
  </si>
  <si>
    <t>４　乳児死亡数・新生児死亡数は減少</t>
  </si>
  <si>
    <t>　　また、新生児死亡数は５２人で、平成１１年より１０人減少し、新生児死亡率（出生千対）</t>
  </si>
  <si>
    <t>　は１．５で、平成１１年の１．８を下回った。</t>
  </si>
  <si>
    <t>５　死産数は増加</t>
  </si>
  <si>
    <t>６　婚姻件数は増加</t>
  </si>
  <si>
    <t>　　婚姻件数は２３，５５０組で、平成１１年より１，１２１組増加し、婚姻率（人口千対）は</t>
  </si>
  <si>
    <t>　６．３で、平成１１年の６．０を上回った。</t>
  </si>
  <si>
    <t>７　離婚件数は増加</t>
  </si>
  <si>
    <t>　　離婚件数は７，３８０組で、平成１１年より４０５組増加し、離婚率（人口千対）は</t>
  </si>
  <si>
    <t>　１．９９で、平成１１年の１．８７を上回った。</t>
  </si>
  <si>
    <t>　　離婚件数・率は、ともに１２年連続して増加した。</t>
  </si>
  <si>
    <t>表１ 人口動態総覧</t>
  </si>
  <si>
    <t>静     岡     県</t>
  </si>
  <si>
    <t>全     国</t>
  </si>
  <si>
    <t>実   数</t>
  </si>
  <si>
    <t>率</t>
  </si>
  <si>
    <t>順   位</t>
  </si>
  <si>
    <t>平均発生間隔</t>
  </si>
  <si>
    <t>実     数</t>
  </si>
  <si>
    <t>12年</t>
  </si>
  <si>
    <t>11年</t>
  </si>
  <si>
    <t>12年</t>
  </si>
  <si>
    <t>11年</t>
  </si>
  <si>
    <t>平成12年</t>
  </si>
  <si>
    <t>12年</t>
  </si>
  <si>
    <t>11年</t>
  </si>
  <si>
    <t>出生</t>
  </si>
  <si>
    <t>男</t>
  </si>
  <si>
    <t>…</t>
  </si>
  <si>
    <t>女</t>
  </si>
  <si>
    <t>死亡</t>
  </si>
  <si>
    <t>男</t>
  </si>
  <si>
    <t>乳児死亡</t>
  </si>
  <si>
    <t>新生児死亡</t>
  </si>
  <si>
    <t>自然増加</t>
  </si>
  <si>
    <t>・・・・・・</t>
  </si>
  <si>
    <t>死産</t>
  </si>
  <si>
    <t>周産期死亡</t>
  </si>
  <si>
    <t>婚姻</t>
  </si>
  <si>
    <t>離婚</t>
  </si>
  <si>
    <t>合計特殊出生率</t>
  </si>
  <si>
    <t>事件数の入力</t>
  </si>
  <si>
    <t>［入力シート］</t>
  </si>
  <si>
    <t>事件数</t>
  </si>
  <si>
    <t>時間</t>
  </si>
  <si>
    <t>分</t>
  </si>
  <si>
    <t>秒</t>
  </si>
  <si>
    <t>平成１２年人口動態概数</t>
  </si>
  <si>
    <t xml:space="preserve"> </t>
  </si>
  <si>
    <t>件数</t>
  </si>
  <si>
    <t>出生</t>
  </si>
  <si>
    <t>14分43秒</t>
  </si>
  <si>
    <t>28分31秒</t>
  </si>
  <si>
    <t>女</t>
  </si>
  <si>
    <t>30分27秒</t>
  </si>
  <si>
    <t>死亡</t>
  </si>
  <si>
    <t>18分36秒</t>
  </si>
  <si>
    <t>34分11秒</t>
  </si>
  <si>
    <t>40分51秒</t>
  </si>
  <si>
    <t>91時間30分00秒</t>
  </si>
  <si>
    <t>168時間55分23秒</t>
  </si>
  <si>
    <t>8時間04分25秒</t>
  </si>
  <si>
    <t>自然死産</t>
  </si>
  <si>
    <t>18時間50分59秒</t>
  </si>
  <si>
    <t>人工死産</t>
  </si>
  <si>
    <t>14時間07分20秒</t>
  </si>
  <si>
    <t>43時間42分05秒</t>
  </si>
  <si>
    <t>妊娠２２週以後の死産</t>
  </si>
  <si>
    <t>54時間54分00秒</t>
  </si>
  <si>
    <t>早 期 新 生 児 死 亡</t>
  </si>
  <si>
    <t>214時間14分38秒</t>
  </si>
  <si>
    <t>婚姻</t>
  </si>
  <si>
    <t>22分23秒</t>
  </si>
  <si>
    <t>離婚</t>
  </si>
  <si>
    <t>1時間11分25秒</t>
  </si>
  <si>
    <t>区　　　分</t>
  </si>
  <si>
    <t>表２　人口動態（実数・率）の年次推移</t>
  </si>
  <si>
    <t>数</t>
  </si>
  <si>
    <t>率</t>
  </si>
  <si>
    <t>昭和40年</t>
  </si>
  <si>
    <t>平成元年</t>
  </si>
  <si>
    <t>図1　人口動態（率）の年次推移</t>
  </si>
  <si>
    <t>　　表　２　　人口動態の年次推移のｸﾞﾗﾌ</t>
  </si>
  <si>
    <t>平成13年6月13日現在</t>
  </si>
  <si>
    <t>年</t>
  </si>
  <si>
    <t>出生率</t>
  </si>
  <si>
    <t>死亡率</t>
  </si>
  <si>
    <t>婚姻率</t>
  </si>
  <si>
    <t>離婚率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</si>
  <si>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</si>
  <si>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</si>
  <si>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</si>
  <si>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</si>
  <si>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</si>
  <si>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</si>
  <si>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</si>
  <si>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</si>
  <si>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</si>
  <si>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</si>
  <si>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</si>
  <si>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</si>
  <si>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</si>
  <si>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</si>
  <si>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</si>
  <si>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</si>
  <si>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</si>
  <si>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</si>
  <si>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</si>
  <si>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</si>
  <si>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</si>
  <si>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</si>
  <si>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</si>
  <si>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</si>
  <si>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</si>
  <si>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</si>
  <si>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</si>
  <si>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</si>
  <si>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</si>
  <si>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</si>
  <si>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</si>
  <si>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</si>
  <si>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</si>
  <si>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</si>
  <si>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</si>
  <si>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</si>
  <si>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</si>
  <si>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</si>
  <si>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</si>
  <si>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</si>
  <si>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</si>
  <si>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</si>
  <si>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</si>
  <si>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</si>
  <si>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</si>
  <si>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</si>
  <si>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</si>
  <si>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</si>
  <si>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</si>
  <si>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</si>
  <si>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（注）出生・死亡・婚姻・離婚率は人口千対、乳児・新生児死亡率は出生千対、死産率は出産（出生＋死産）千対、周産期死亡率は平成７年から出産千対、妊産婦死亡率は出産１０万対。</t>
  </si>
  <si>
    <t>２　死　亡</t>
  </si>
  <si>
    <t>静岡県</t>
  </si>
  <si>
    <t>全国</t>
  </si>
  <si>
    <t>死亡数</t>
  </si>
  <si>
    <t>死亡率</t>
  </si>
  <si>
    <t>昭和30年</t>
  </si>
  <si>
    <t>平成元年</t>
  </si>
  <si>
    <t>年齢５歳階級別人口（総人口）</t>
  </si>
  <si>
    <t>（単位：千人）</t>
  </si>
  <si>
    <t>死亡数</t>
  </si>
  <si>
    <t>年齢階級</t>
  </si>
  <si>
    <t>静岡県</t>
  </si>
  <si>
    <t>年齢階級</t>
  </si>
  <si>
    <t>平成１２年</t>
  </si>
  <si>
    <t>平成１１年</t>
  </si>
  <si>
    <t>対前年増減</t>
  </si>
  <si>
    <t>日本人人口</t>
  </si>
  <si>
    <t>総人口</t>
  </si>
  <si>
    <t>外国人人口</t>
  </si>
  <si>
    <t>日本人人口</t>
  </si>
  <si>
    <t>総　数</t>
  </si>
  <si>
    <t>総　　数</t>
  </si>
  <si>
    <t>　</t>
  </si>
  <si>
    <t xml:space="preserve">   ０～４歳</t>
  </si>
  <si>
    <t>　０～　４歳</t>
  </si>
  <si>
    <t>５～９</t>
  </si>
  <si>
    <t>　５～　９</t>
  </si>
  <si>
    <t>10～14</t>
  </si>
  <si>
    <t>１０～１４</t>
  </si>
  <si>
    <t>15～19</t>
  </si>
  <si>
    <t>１５～１９</t>
  </si>
  <si>
    <t>20～24</t>
  </si>
  <si>
    <t>２０～２４</t>
  </si>
  <si>
    <t>25～29</t>
  </si>
  <si>
    <t>２５～２９</t>
  </si>
  <si>
    <t>30～34</t>
  </si>
  <si>
    <t>３０～３４</t>
  </si>
  <si>
    <t>35～39</t>
  </si>
  <si>
    <t>３５～３９</t>
  </si>
  <si>
    <t>40～44</t>
  </si>
  <si>
    <t>４０～４４</t>
  </si>
  <si>
    <t>45～49</t>
  </si>
  <si>
    <t>４５～４９</t>
  </si>
  <si>
    <t>50～54</t>
  </si>
  <si>
    <t>５０～５４</t>
  </si>
  <si>
    <t>55～59</t>
  </si>
  <si>
    <t>５５～５９</t>
  </si>
  <si>
    <t>60～64</t>
  </si>
  <si>
    <t>６０～６４</t>
  </si>
  <si>
    <t>65～69</t>
  </si>
  <si>
    <t>６５～６９</t>
  </si>
  <si>
    <t>70～74</t>
  </si>
  <si>
    <t>７０～７４</t>
  </si>
  <si>
    <t>75～79</t>
  </si>
  <si>
    <t>７５～７９</t>
  </si>
  <si>
    <t>80歳以上</t>
  </si>
  <si>
    <t>８０歳以上</t>
  </si>
  <si>
    <t>不詳</t>
  </si>
  <si>
    <t>「平成１１年１０月１日現在推計人口」（総務庁統計局）</t>
  </si>
  <si>
    <t>（１）死亡数・死亡率</t>
  </si>
  <si>
    <t>　　平成１２年の死亡数は２８，３２３人で、前年の２８，７５３人より４３０人減少した。</t>
  </si>
  <si>
    <t>　　平成１２年の死亡率（人口千対）は７．６で、前年の７．７を下回った。</t>
  </si>
  <si>
    <t>　　昭和２２年に１３．０であった死亡率は、その後次第に低下し、昭和５４年には戦後最低の</t>
  </si>
  <si>
    <t>　５．７を記録した。死亡率は、昭和６０年代からほぼ一貫して上昇が続き、平成７年以降は</t>
  </si>
  <si>
    <t>　７．０を超える水準で推移している。</t>
  </si>
  <si>
    <t>（２）死因</t>
  </si>
  <si>
    <t>　　平成１２年の死亡数を死因別にみると、第１位は悪性新生物、第２位は心疾患、第３位は</t>
  </si>
  <si>
    <t>　脳血管疾患で、前年と変わらなかった。</t>
  </si>
  <si>
    <t>　前年より２．８ポイント低下した。</t>
  </si>
  <si>
    <t>表７   死因別死亡数・死亡率・死因順位</t>
  </si>
  <si>
    <t>静     岡     県</t>
  </si>
  <si>
    <t>全        国</t>
  </si>
  <si>
    <t>平成１２年</t>
  </si>
  <si>
    <t>平成１１年</t>
  </si>
  <si>
    <t>死亡数</t>
  </si>
  <si>
    <t>死亡率</t>
  </si>
  <si>
    <t>死亡数に    占める割合（％）</t>
  </si>
  <si>
    <t>死亡数</t>
  </si>
  <si>
    <t>死亡率</t>
  </si>
  <si>
    <t>死亡数</t>
  </si>
  <si>
    <t>死亡率</t>
  </si>
  <si>
    <t>（人口10万対）</t>
  </si>
  <si>
    <t>悪性新生物</t>
  </si>
  <si>
    <t>心疾患</t>
  </si>
  <si>
    <t>脳血管疾患</t>
  </si>
  <si>
    <t>肺炎</t>
  </si>
  <si>
    <t>不慮の事故</t>
  </si>
  <si>
    <t>老衰</t>
  </si>
  <si>
    <t>自殺</t>
  </si>
  <si>
    <t>腎不全</t>
  </si>
  <si>
    <t>慢性閉塞性      肺疾患</t>
  </si>
  <si>
    <t>肝疾患</t>
  </si>
  <si>
    <t>　</t>
  </si>
  <si>
    <t>第１位</t>
  </si>
  <si>
    <t>第２位</t>
  </si>
  <si>
    <t>第３位</t>
  </si>
  <si>
    <t>第４位</t>
  </si>
  <si>
    <t>第５位</t>
  </si>
  <si>
    <t>男</t>
  </si>
  <si>
    <t>死　因</t>
  </si>
  <si>
    <t>悪性新生物</t>
  </si>
  <si>
    <t>心疾患</t>
  </si>
  <si>
    <t>脳血管疾患</t>
  </si>
  <si>
    <t>肺　炎</t>
  </si>
  <si>
    <t>不慮の事故</t>
  </si>
  <si>
    <t>死亡数</t>
  </si>
  <si>
    <t>死亡率</t>
  </si>
  <si>
    <t>女</t>
  </si>
  <si>
    <t>死　因</t>
  </si>
  <si>
    <t>悪性新生物</t>
  </si>
  <si>
    <t>心疾患</t>
  </si>
  <si>
    <t>脳血管疾患</t>
  </si>
  <si>
    <t>老　衰</t>
  </si>
  <si>
    <t>死亡数</t>
  </si>
  <si>
    <t>第６位</t>
  </si>
  <si>
    <t>第７位</t>
  </si>
  <si>
    <t>第８位</t>
  </si>
  <si>
    <t>第９位</t>
  </si>
  <si>
    <t>第１０位</t>
  </si>
  <si>
    <t>自　殺</t>
  </si>
  <si>
    <t>慢性閉塞性肺疾患</t>
  </si>
  <si>
    <t>肝疾患</t>
  </si>
  <si>
    <t>腎不全</t>
  </si>
  <si>
    <t>腎不全</t>
  </si>
  <si>
    <t>肝疾患</t>
  </si>
  <si>
    <t>死亡数</t>
  </si>
  <si>
    <t>　　　(注）「肺炎」は平成6年まで「肺炎及び気管支炎」である。</t>
  </si>
  <si>
    <t>主要死因の死亡率の年次推移（静岡県）</t>
  </si>
  <si>
    <t>（１）静岡県</t>
  </si>
  <si>
    <t>平成１０年６月１０日現在</t>
  </si>
  <si>
    <t>年次</t>
  </si>
  <si>
    <t>悪性新生物</t>
  </si>
  <si>
    <t>脳血管疾患</t>
  </si>
  <si>
    <t>心疾患</t>
  </si>
  <si>
    <t>肺炎</t>
  </si>
  <si>
    <t>不慮の事故</t>
  </si>
  <si>
    <t>老衰</t>
  </si>
  <si>
    <t>自殺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</si>
  <si>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</si>
  <si>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</si>
  <si>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</si>
  <si>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</si>
  <si>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</si>
  <si>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</si>
  <si>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</si>
  <si>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</si>
  <si>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</si>
  <si>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</si>
  <si>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</si>
  <si>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</si>
  <si>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</si>
  <si>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</si>
  <si>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</si>
  <si>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</si>
  <si>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</si>
  <si>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</si>
  <si>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</si>
  <si>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</si>
  <si>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</si>
  <si>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</si>
  <si>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</si>
  <si>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</si>
  <si>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</si>
  <si>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</si>
  <si>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</si>
  <si>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</si>
  <si>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</si>
  <si>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</si>
  <si>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</si>
  <si>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</si>
  <si>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</si>
  <si>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</si>
  <si>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</si>
  <si>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</si>
  <si>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</si>
  <si>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</si>
  <si>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</si>
  <si>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平成２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</si>
  <si>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</si>
  <si>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</si>
  <si>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</si>
  <si>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</si>
  <si>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</si>
  <si>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</si>
  <si>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</si>
  <si>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</si>
  <si>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</si>
  <si>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</si>
  <si>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３　婚姻・離婚</t>
  </si>
  <si>
    <t>（１）婚　姻</t>
  </si>
  <si>
    <t>静　岡　県</t>
  </si>
  <si>
    <t>全　　　国</t>
  </si>
  <si>
    <t>夫</t>
  </si>
  <si>
    <t>妻</t>
  </si>
  <si>
    <t>年齢差</t>
  </si>
  <si>
    <t>夫</t>
  </si>
  <si>
    <t>昭和45年</t>
  </si>
  <si>
    <t xml:space="preserve">平成2年　 </t>
  </si>
  <si>
    <t>（２）離　婚</t>
  </si>
  <si>
    <t>婚　　　姻</t>
  </si>
  <si>
    <t>離　　　婚</t>
  </si>
  <si>
    <t>静　岡　県</t>
  </si>
  <si>
    <t>件　数</t>
  </si>
  <si>
    <t>件　数</t>
  </si>
  <si>
    <t xml:space="preserve">  昭和45年</t>
  </si>
  <si>
    <t>　　平成１２年の婚姻件数は、２３，５５０組で、前年の２２，４２９組より１，１２１組増加</t>
  </si>
  <si>
    <t>　し、婚姻率（人口千対）は６．３で、前年の６．０を０．３ポイント上回った。</t>
  </si>
  <si>
    <t>　３万組を超え、婚姻率も１０．０前後を記録した。その後は、件数・率とも減少が続いたが、</t>
  </si>
  <si>
    <t>　昭和６２年を底にやや持ち直し、近年は、婚姻件数は２万３千組前後、婚姻率は６．０～</t>
  </si>
  <si>
    <t>　６．３の水準で横ばいに推移している。</t>
  </si>
  <si>
    <t>　　平均初婚年齢は、夫２８．７歳、妻２６．８歳で、前年に比べて夫・妻ともに０．１歳上昇</t>
  </si>
  <si>
    <t>　　離婚率は、平成元年以降１２年連続して上昇している。</t>
  </si>
  <si>
    <t>　は１．９９で、前年の１．８７を０．１２ポイント上回った。</t>
  </si>
  <si>
    <t>　　表１０　婚姻及び離婚の年次推移</t>
  </si>
  <si>
    <t>　　表９　平均初婚年齢の年次推移</t>
  </si>
  <si>
    <t>　　図２  主な死因別の死亡率の年次推移</t>
  </si>
  <si>
    <t>　　表５　死亡数及び死亡率（人口千対）の年次推移</t>
  </si>
  <si>
    <t>　　表３　出生数の年次推移、母の年齢(５歳階級)別</t>
  </si>
  <si>
    <t>　　表４　合計特殊出生率の年次推移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</si>
  <si>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</si>
  <si>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</si>
  <si>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</si>
  <si>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</si>
  <si>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</si>
  <si>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</si>
  <si>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</si>
  <si>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</si>
  <si>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</si>
  <si>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</si>
  <si>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</si>
  <si>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①</t>
  </si>
  <si>
    <t>②</t>
  </si>
  <si>
    <t>③</t>
  </si>
  <si>
    <t>④</t>
  </si>
  <si>
    <t>⑤</t>
  </si>
  <si>
    <t>⑦</t>
  </si>
  <si>
    <t>⑥</t>
  </si>
  <si>
    <t>⑧</t>
  </si>
  <si>
    <t>⑩</t>
  </si>
  <si>
    <t>⑨</t>
  </si>
  <si>
    <t>静 岡 県 に お け る 結 果 の 概 要</t>
  </si>
  <si>
    <t>　　悪性新生物による死亡数・率は、平成１１年より増加し、心疾患及び脳血管疾患による死亡</t>
  </si>
  <si>
    <t>　９．６で、平成１１年の９．５を上回った。　　</t>
  </si>
  <si>
    <t>　数・率は減少した。</t>
  </si>
  <si>
    <t>　　出生と死亡の差である自然増加数は７，４７１人で、平成１１年より８２９人増加し、自然</t>
  </si>
  <si>
    <t>　増加率（人口千対）は２．０で、平成１１年の１．８を上回った。</t>
  </si>
  <si>
    <t>　　乳児死亡数は９６人で、平成１１年より１５人減少し、乳児死亡率（出生千対）は２．７</t>
  </si>
  <si>
    <t>　で、平成１１年の３．１を下回った。</t>
  </si>
  <si>
    <t>　　死産数は１，０８８胎で、平成１１年より９胎増加したが、死産率（出産（出生＋死産）千</t>
  </si>
  <si>
    <t>　対）は２９．５で、平成１１年の２９．６を下回った。</t>
  </si>
  <si>
    <t>　　出生数は３５，７９４人で、平成１１年より３９９人増加し、出生率（人口千対）は</t>
  </si>
  <si>
    <t>　　死亡数は２８，３２３人で、平成１１年より４３０人減少し、死亡率（人口千対）は</t>
  </si>
  <si>
    <t>　７．６で、平成１１年の７．７を下回った。</t>
  </si>
  <si>
    <t>（注）　出生・死亡・婚姻・離婚率は人口千対、乳児・新生児死亡率は出生千対、死産率は出産（出生＋死産）千対</t>
  </si>
  <si>
    <t>（１）出生数・出生率</t>
  </si>
  <si>
    <t>　　平成１２年の出生率（人口千対）は９．６で、前年の９．５を０．１ポイント上回った。</t>
  </si>
  <si>
    <t>　　（注）　総数には母の年齢不詳を含む。</t>
  </si>
  <si>
    <t>　ま）の１．５８を下回る１．５７を記録した。その後も、引き続き低下傾向にあり、人口置換</t>
  </si>
  <si>
    <t>　　母の年齢（５歳階級）別に出生数をみると、２５～２９歳が最も多く、次いで３０～３４</t>
  </si>
  <si>
    <t>　歳、２０～２４歳の順となっている。２０歳代の出生数が減少しているのに対し、３０歳代の</t>
  </si>
  <si>
    <t>　出生数は増加している。</t>
  </si>
  <si>
    <t>　　出生率は、第２次ベビーブーム期の昭和４８年には１９．７を記録したが、その後減少が続</t>
  </si>
  <si>
    <t>　き、近年は、１０．０をやや下回る水準で横ばいの状態が続いている。</t>
  </si>
  <si>
    <t>　水準（将来にわたり現在の人口を維持するのに必要な水準）である２．０８を大きく下回る状</t>
  </si>
  <si>
    <t>　況が続いている。</t>
  </si>
  <si>
    <t>（注）　総数には年齢不詳を含む。</t>
  </si>
  <si>
    <t>（注）　丸数字は死因順位を示す。</t>
  </si>
  <si>
    <t>表８　主な死因の順位、男女別（平成１２年）</t>
  </si>
  <si>
    <t>（注）　死亡率は人口１０万対</t>
  </si>
  <si>
    <t>　　主な死因の年次推移をみると、悪性新生物は、ほぼ一貫して上昇傾向にあり、昭和５７年以</t>
  </si>
  <si>
    <t>　　心疾患は、昭和６０年に脳血管疾患に代わって第２位となり、平成７年から１０年までは脳</t>
  </si>
  <si>
    <t>　血管疾患に次ぐ第３位となったが、平成１１年からは再び順位が入れ替わり第２位となってい</t>
  </si>
  <si>
    <t>　る。平成１２年の全死因に占める割合は１５．７％である。</t>
  </si>
  <si>
    <t>　　脳血管疾患は、昭和２６年に結核に代わって第１位となり、昭和５７年に悪性新生物に抜か</t>
  </si>
  <si>
    <t>　れて第２位に、昭和６０年には心疾患に抜かれて第３位となった。平成７年から平成１０年ま</t>
  </si>
  <si>
    <t>　で心疾患を上回って第２位となったが、平成１１年に再び順位が入れ替わり、第３位となって</t>
  </si>
  <si>
    <t>　　戦後のベビーブーム期に生まれた世代が結婚期を迎えた昭和４０年代後半には、婚姻件数は</t>
  </si>
  <si>
    <t>　し、戦後で最も高くなった。夫と妻の年齢差は１．９歳で、前年と変わらなかった。</t>
  </si>
  <si>
    <t>（注）　婚姻率及び離婚率は人口千対</t>
  </si>
  <si>
    <t>妊娠満22週以後の死産</t>
  </si>
  <si>
    <t>　　悪性新生物による死亡数は８，２８６人で、前年より１３１人増加し、死亡率（人口１０</t>
  </si>
  <si>
    <t>　　心疾患による死亡数は４，４４２人で、前年より１１４人減少し、死亡率は１１９．６で、</t>
  </si>
  <si>
    <t>　　これらの３大死因による死亡数は１６，９６４人で、前年より８２人減少したが、総死亡</t>
  </si>
  <si>
    <t>死亡率</t>
  </si>
  <si>
    <t xml:space="preserve"> </t>
  </si>
  <si>
    <t>　</t>
  </si>
  <si>
    <t xml:space="preserve"> </t>
  </si>
  <si>
    <t>　</t>
  </si>
  <si>
    <t>「平成１２年１０月１日現在推計人口」（総務庁統計局）</t>
  </si>
  <si>
    <t>　　表６　死亡数・死亡率（人口１０万対）、年齢（５歳階級）別</t>
  </si>
  <si>
    <t>総　数</t>
  </si>
  <si>
    <t>１年未満</t>
  </si>
  <si>
    <t>１～５</t>
  </si>
  <si>
    <t>５～10</t>
  </si>
  <si>
    <t>10～15</t>
  </si>
  <si>
    <t>15～20</t>
  </si>
  <si>
    <t>20年～　</t>
  </si>
  <si>
    <t>（注）総数には同居期間不詳を含む。</t>
  </si>
  <si>
    <t>　　表１１　同居期間別離婚件数の推移</t>
  </si>
  <si>
    <t xml:space="preserve">  昭和55年</t>
  </si>
  <si>
    <t xml:space="preserve">平成2年　 </t>
  </si>
  <si>
    <t>早期新生児
死亡</t>
  </si>
  <si>
    <t>　　死因順位は、第１位が悪性新生物（死亡数８，２８６人、死亡率（人口１０万対）</t>
  </si>
  <si>
    <t>　　　　　死産率は出産（出生＋死産）千対、周産期死亡率・妊娠満22週以後の死産率は出産（出生＋妊娠</t>
  </si>
  <si>
    <t>　　　　　満22週以後の死産）千対である。</t>
  </si>
  <si>
    <t>　　我が国の合計特殊出生率は、平成元年に、それまでの最低であった昭和４１年（ひのえう</t>
  </si>
  <si>
    <t>　　脳血管疾患による死亡数は４，２３６人で、前年より９９人減少し、死亡率は１１４．０</t>
  </si>
  <si>
    <t>　で、前年より２．４ポイント低下した。</t>
  </si>
  <si>
    <t>　数に占める割合は５９．９％となり、前年より０．６ポイント上昇した。</t>
  </si>
  <si>
    <t>　いる。平成１２年の全死因に占める割合は１５．０％である。</t>
  </si>
  <si>
    <t>　　離婚件数は、昭和２０年代、３０年代はおおむね２千組前後で推移していたが、昭和４０年</t>
  </si>
  <si>
    <t>　代から増加傾向をたどり、昭和５８年には５，０７５組を記録した。その後昭和６３年まで一</t>
  </si>
  <si>
    <t>　時減少したが、平成元年から再び増加に転じ、平成１２年には７千組を超えて戦後最高となっ</t>
  </si>
  <si>
    <t>　 た。</t>
  </si>
  <si>
    <t>　（４，２３６人、１１４．０）であった。</t>
  </si>
  <si>
    <t>　降死因順位の第１位となっている。平成１２年の全死因に占める割合は２９．３％である。</t>
  </si>
  <si>
    <t>　　平成１２年の離婚件数は７，３８０組で、前年に比べて４０５組増加し、離婚率（人口千対）</t>
  </si>
  <si>
    <t>　　また、合計特殊出生率は１．４７で、平成１１年の１．３９を上回った。</t>
  </si>
  <si>
    <t>　２２３．０）、第２位が心疾患（４，４４２人、１１９．６）、第３位が脳血管疾患</t>
  </si>
  <si>
    <t>　　　3　率算出に用いた人口（平成１２年国勢調査確定数の日本人人口）は、静岡県3,714,992人、全国</t>
  </si>
  <si>
    <t>　　　　 125,612,633人である。                     　</t>
  </si>
  <si>
    <t>　万対）は２２３．０で、前年より４．０ポイント上昇した。</t>
  </si>
  <si>
    <t>　　平成１２年の合計特殊出生率は１．４７で、前年の１．３９を０．０８ポイント上回った。</t>
  </si>
  <si>
    <t>自　殺</t>
  </si>
  <si>
    <t>糖尿病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</si>
</sst>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#,##0.0;&quot;△ &quot;#,##0.0"/>
  </numFmts>
  <fonts count="18">
    <font>
      <sz val="11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Ｐ明朝"/>
      <family val="1"/>
    </font>
    <font>
      <sz val="10.25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20.25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85">
    <border>
      <left/>
      <right/>
      <top/>
      <bottom/>
      <diagonal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38" fontId="7" fillId="0" borderId="5" xfId="16" applyFont="1" applyBorder="1" applyAlignment="1">
      <alignment horizontal="right" vertical="center"/>
    </xf>
    <xf numFmtId="38" fontId="7" fillId="0" borderId="6" xfId="16" applyFont="1" applyBorder="1" applyAlignment="1">
      <alignment horizontal="right" vertical="center"/>
    </xf>
    <xf numFmtId="38" fontId="7" fillId="0" borderId="7" xfId="16" applyFont="1" applyBorder="1" applyAlignment="1">
      <alignment horizontal="right" vertical="center"/>
    </xf>
    <xf numFmtId="38" fontId="7" fillId="0" borderId="8" xfId="16" applyFont="1" applyBorder="1" applyAlignment="1">
      <alignment horizontal="right" vertical="center"/>
    </xf>
    <xf numFmtId="176" fontId="7" fillId="0" borderId="8" xfId="16" applyNumberFormat="1" applyFont="1" applyBorder="1" applyAlignment="1">
      <alignment horizontal="right" vertical="center"/>
    </xf>
    <xf numFmtId="38" fontId="7" fillId="0" borderId="9" xfId="16" applyFont="1" applyBorder="1" applyAlignment="1">
      <alignment horizontal="right" vertical="center"/>
    </xf>
    <xf numFmtId="38" fontId="7" fillId="0" borderId="10" xfId="16" applyFont="1" applyBorder="1" applyAlignment="1">
      <alignment horizontal="right" vertical="center"/>
    </xf>
    <xf numFmtId="38" fontId="7" fillId="0" borderId="11" xfId="16" applyFont="1" applyBorder="1" applyAlignment="1">
      <alignment horizontal="right" vertical="center"/>
    </xf>
    <xf numFmtId="38" fontId="7" fillId="0" borderId="12" xfId="16" applyFont="1" applyBorder="1" applyAlignment="1">
      <alignment horizontal="right" vertical="center"/>
    </xf>
    <xf numFmtId="176" fontId="7" fillId="0" borderId="12" xfId="16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38" fontId="7" fillId="0" borderId="1" xfId="16" applyFont="1" applyBorder="1" applyAlignment="1">
      <alignment horizontal="right" vertical="center"/>
    </xf>
    <xf numFmtId="38" fontId="7" fillId="0" borderId="2" xfId="16" applyFont="1" applyBorder="1" applyAlignment="1">
      <alignment horizontal="right" vertical="center"/>
    </xf>
    <xf numFmtId="38" fontId="7" fillId="0" borderId="3" xfId="16" applyFont="1" applyBorder="1" applyAlignment="1">
      <alignment horizontal="right" vertical="center"/>
    </xf>
    <xf numFmtId="38" fontId="7" fillId="0" borderId="4" xfId="16" applyFont="1" applyBorder="1" applyAlignment="1">
      <alignment horizontal="right" vertical="center"/>
    </xf>
    <xf numFmtId="176" fontId="7" fillId="0" borderId="4" xfId="16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38" fontId="1" fillId="0" borderId="22" xfId="16" applyFont="1" applyBorder="1" applyAlignment="1">
      <alignment vertical="center"/>
    </xf>
    <xf numFmtId="38" fontId="1" fillId="0" borderId="23" xfId="16" applyFont="1" applyBorder="1" applyAlignment="1">
      <alignment vertical="center"/>
    </xf>
    <xf numFmtId="178" fontId="1" fillId="0" borderId="23" xfId="0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right" vertical="center"/>
    </xf>
    <xf numFmtId="0" fontId="1" fillId="0" borderId="24" xfId="0" applyNumberFormat="1" applyFont="1" applyBorder="1" applyAlignment="1">
      <alignment horizontal="right" vertical="center"/>
    </xf>
    <xf numFmtId="38" fontId="1" fillId="0" borderId="25" xfId="16" applyFont="1" applyBorder="1" applyAlignment="1">
      <alignment horizontal="right" vertical="center" shrinkToFit="1"/>
    </xf>
    <xf numFmtId="38" fontId="1" fillId="0" borderId="23" xfId="16" applyFont="1" applyBorder="1" applyAlignment="1">
      <alignment horizontal="right" vertical="center"/>
    </xf>
    <xf numFmtId="178" fontId="1" fillId="0" borderId="26" xfId="0" applyNumberFormat="1" applyFont="1" applyBorder="1" applyAlignment="1">
      <alignment horizontal="right" vertical="center"/>
    </xf>
    <xf numFmtId="178" fontId="1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38" fontId="1" fillId="0" borderId="25" xfId="16" applyFont="1" applyBorder="1" applyAlignment="1">
      <alignment horizontal="right" vertical="center"/>
    </xf>
    <xf numFmtId="178" fontId="1" fillId="0" borderId="28" xfId="0" applyNumberFormat="1" applyFont="1" applyBorder="1" applyAlignment="1">
      <alignment horizontal="right" vertical="center"/>
    </xf>
    <xf numFmtId="38" fontId="1" fillId="0" borderId="22" xfId="16" applyFont="1" applyBorder="1" applyAlignment="1">
      <alignment horizontal="right" vertical="center"/>
    </xf>
    <xf numFmtId="2" fontId="1" fillId="0" borderId="29" xfId="0" applyNumberFormat="1" applyFont="1" applyBorder="1" applyAlignment="1">
      <alignment horizontal="right" vertical="center"/>
    </xf>
    <xf numFmtId="0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38" fontId="1" fillId="0" borderId="32" xfId="16" applyFont="1" applyBorder="1" applyAlignment="1">
      <alignment horizontal="right" vertical="center"/>
    </xf>
    <xf numFmtId="38" fontId="1" fillId="0" borderId="33" xfId="16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49" fontId="1" fillId="0" borderId="35" xfId="0" applyNumberFormat="1" applyFont="1" applyBorder="1" applyAlignment="1">
      <alignment horizontal="right" vertical="center"/>
    </xf>
    <xf numFmtId="0" fontId="1" fillId="0" borderId="33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shrinkToFit="1"/>
    </xf>
    <xf numFmtId="38" fontId="1" fillId="0" borderId="0" xfId="16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vertical="center"/>
    </xf>
    <xf numFmtId="0" fontId="1" fillId="0" borderId="28" xfId="0" applyFont="1" applyBorder="1" applyAlignment="1">
      <alignment horizontal="right" vertical="center"/>
    </xf>
    <xf numFmtId="0" fontId="1" fillId="0" borderId="37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" fillId="0" borderId="39" xfId="0" applyNumberFormat="1" applyFont="1" applyAlignment="1">
      <alignment vertical="center"/>
    </xf>
    <xf numFmtId="3" fontId="1" fillId="0" borderId="40" xfId="0" applyNumberFormat="1" applyFont="1" applyAlignment="1">
      <alignment vertical="center"/>
    </xf>
    <xf numFmtId="0" fontId="1" fillId="0" borderId="41" xfId="0" applyFont="1" applyAlignment="1">
      <alignment vertical="center"/>
    </xf>
    <xf numFmtId="0" fontId="1" fillId="0" borderId="42" xfId="0" applyNumberFormat="1" applyFont="1" applyAlignment="1">
      <alignment vertical="center"/>
    </xf>
    <xf numFmtId="0" fontId="1" fillId="0" borderId="42" xfId="0" applyFont="1" applyAlignment="1">
      <alignment vertical="center"/>
    </xf>
    <xf numFmtId="0" fontId="1" fillId="0" borderId="40" xfId="0" applyNumberFormat="1" applyFont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44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left" vertical="center" shrinkToFit="1"/>
    </xf>
    <xf numFmtId="38" fontId="7" fillId="0" borderId="46" xfId="16" applyFont="1" applyBorder="1" applyAlignment="1">
      <alignment horizontal="right" vertical="center" shrinkToFit="1"/>
    </xf>
    <xf numFmtId="0" fontId="1" fillId="0" borderId="47" xfId="0" applyFont="1" applyBorder="1" applyAlignment="1">
      <alignment horizontal="distributed" vertical="center"/>
    </xf>
    <xf numFmtId="176" fontId="7" fillId="0" borderId="48" xfId="16" applyNumberFormat="1" applyFont="1" applyBorder="1" applyAlignment="1">
      <alignment horizontal="right" vertical="center" shrinkToFit="1"/>
    </xf>
    <xf numFmtId="38" fontId="7" fillId="0" borderId="49" xfId="16" applyFont="1" applyBorder="1" applyAlignment="1">
      <alignment horizontal="right" vertical="center" shrinkToFit="1"/>
    </xf>
    <xf numFmtId="176" fontId="7" fillId="0" borderId="50" xfId="16" applyNumberFormat="1" applyFont="1" applyBorder="1" applyAlignment="1">
      <alignment horizontal="right" vertical="center" shrinkToFit="1"/>
    </xf>
    <xf numFmtId="40" fontId="7" fillId="0" borderId="50" xfId="16" applyNumberFormat="1" applyFont="1" applyBorder="1" applyAlignment="1">
      <alignment horizontal="right" vertical="center" shrinkToFit="1"/>
    </xf>
    <xf numFmtId="0" fontId="1" fillId="0" borderId="36" xfId="0" applyFont="1" applyBorder="1" applyAlignment="1">
      <alignment horizontal="center" vertical="center" shrinkToFit="1"/>
    </xf>
    <xf numFmtId="38" fontId="7" fillId="0" borderId="25" xfId="16" applyFont="1" applyBorder="1" applyAlignment="1">
      <alignment horizontal="right" vertical="center" shrinkToFit="1"/>
    </xf>
    <xf numFmtId="176" fontId="7" fillId="0" borderId="51" xfId="16" applyNumberFormat="1" applyFont="1" applyBorder="1" applyAlignment="1">
      <alignment horizontal="right" vertical="center" shrinkToFit="1"/>
    </xf>
    <xf numFmtId="38" fontId="7" fillId="0" borderId="22" xfId="16" applyFont="1" applyBorder="1" applyAlignment="1">
      <alignment horizontal="right" vertical="center" shrinkToFit="1"/>
    </xf>
    <xf numFmtId="176" fontId="7" fillId="0" borderId="24" xfId="16" applyNumberFormat="1" applyFont="1" applyBorder="1" applyAlignment="1">
      <alignment horizontal="right" vertical="center" shrinkToFit="1"/>
    </xf>
    <xf numFmtId="40" fontId="7" fillId="0" borderId="24" xfId="16" applyNumberFormat="1" applyFont="1" applyBorder="1" applyAlignment="1">
      <alignment horizontal="right" vertical="center" shrinkToFit="1"/>
    </xf>
    <xf numFmtId="0" fontId="1" fillId="0" borderId="36" xfId="0" applyFont="1" applyBorder="1" applyAlignment="1">
      <alignment horizontal="left" vertical="center" shrinkToFit="1"/>
    </xf>
    <xf numFmtId="38" fontId="7" fillId="0" borderId="52" xfId="16" applyFont="1" applyBorder="1" applyAlignment="1">
      <alignment horizontal="right" vertical="center" shrinkToFit="1"/>
    </xf>
    <xf numFmtId="176" fontId="7" fillId="0" borderId="53" xfId="16" applyNumberFormat="1" applyFont="1" applyBorder="1" applyAlignment="1">
      <alignment horizontal="right" vertical="center" shrinkToFit="1"/>
    </xf>
    <xf numFmtId="38" fontId="7" fillId="0" borderId="54" xfId="16" applyFont="1" applyBorder="1" applyAlignment="1">
      <alignment horizontal="right" vertical="center" shrinkToFit="1"/>
    </xf>
    <xf numFmtId="176" fontId="7" fillId="0" borderId="30" xfId="16" applyNumberFormat="1" applyFont="1" applyBorder="1" applyAlignment="1">
      <alignment horizontal="right" vertical="center" shrinkToFit="1"/>
    </xf>
    <xf numFmtId="40" fontId="7" fillId="0" borderId="30" xfId="16" applyNumberFormat="1" applyFont="1" applyBorder="1" applyAlignment="1">
      <alignment horizontal="right" vertical="center" shrinkToFi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55" xfId="0" applyNumberFormat="1" applyFont="1" applyAlignment="1">
      <alignment horizontal="center"/>
    </xf>
    <xf numFmtId="0" fontId="1" fillId="0" borderId="55" xfId="0" applyNumberFormat="1" applyFont="1" applyAlignment="1">
      <alignment/>
    </xf>
    <xf numFmtId="178" fontId="1" fillId="0" borderId="55" xfId="0" applyNumberFormat="1" applyFont="1" applyAlignment="1">
      <alignment/>
    </xf>
    <xf numFmtId="0" fontId="1" fillId="0" borderId="55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/>
    </xf>
    <xf numFmtId="178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8" fontId="1" fillId="0" borderId="56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1" fillId="0" borderId="57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54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52" xfId="0" applyFont="1" applyBorder="1" applyAlignment="1">
      <alignment horizontal="distributed" vertical="center"/>
    </xf>
    <xf numFmtId="0" fontId="1" fillId="0" borderId="37" xfId="0" applyFont="1" applyBorder="1" applyAlignment="1">
      <alignment horizontal="left" vertical="center"/>
    </xf>
    <xf numFmtId="38" fontId="7" fillId="0" borderId="22" xfId="16" applyFont="1" applyBorder="1" applyAlignment="1">
      <alignment horizontal="right" vertical="center"/>
    </xf>
    <xf numFmtId="176" fontId="7" fillId="0" borderId="24" xfId="16" applyNumberFormat="1" applyFont="1" applyBorder="1" applyAlignment="1">
      <alignment horizontal="right" vertical="center"/>
    </xf>
    <xf numFmtId="38" fontId="7" fillId="0" borderId="25" xfId="16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38" fontId="7" fillId="0" borderId="22" xfId="16" applyFont="1" applyBorder="1" applyAlignment="1">
      <alignment vertical="center"/>
    </xf>
    <xf numFmtId="176" fontId="7" fillId="0" borderId="24" xfId="16" applyNumberFormat="1" applyFont="1" applyBorder="1" applyAlignment="1">
      <alignment vertical="center"/>
    </xf>
    <xf numFmtId="38" fontId="7" fillId="0" borderId="25" xfId="16" applyFont="1" applyBorder="1" applyAlignment="1">
      <alignment vertical="center"/>
    </xf>
    <xf numFmtId="38" fontId="7" fillId="0" borderId="54" xfId="16" applyFont="1" applyBorder="1" applyAlignment="1">
      <alignment vertical="center"/>
    </xf>
    <xf numFmtId="176" fontId="7" fillId="0" borderId="30" xfId="16" applyNumberFormat="1" applyFont="1" applyBorder="1" applyAlignment="1">
      <alignment vertical="center"/>
    </xf>
    <xf numFmtId="38" fontId="7" fillId="0" borderId="52" xfId="16" applyFont="1" applyBorder="1" applyAlignment="1">
      <alignment vertical="center"/>
    </xf>
    <xf numFmtId="38" fontId="7" fillId="0" borderId="37" xfId="16" applyFont="1" applyBorder="1" applyAlignment="1">
      <alignment vertical="center"/>
    </xf>
    <xf numFmtId="38" fontId="7" fillId="0" borderId="26" xfId="16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8" fontId="7" fillId="0" borderId="23" xfId="16" applyFont="1" applyBorder="1" applyAlignment="1">
      <alignment vertical="center"/>
    </xf>
    <xf numFmtId="38" fontId="7" fillId="0" borderId="47" xfId="16" applyFont="1" applyBorder="1" applyAlignment="1">
      <alignment vertical="center"/>
    </xf>
    <xf numFmtId="38" fontId="7" fillId="0" borderId="29" xfId="16" applyFont="1" applyBorder="1" applyAlignment="1">
      <alignment vertical="center"/>
    </xf>
    <xf numFmtId="177" fontId="7" fillId="0" borderId="24" xfId="16" applyNumberFormat="1" applyFont="1" applyBorder="1" applyAlignment="1">
      <alignment vertical="center"/>
    </xf>
    <xf numFmtId="177" fontId="7" fillId="0" borderId="30" xfId="16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1" fillId="0" borderId="0" xfId="16" applyFont="1" applyAlignment="1">
      <alignment vertical="center"/>
    </xf>
    <xf numFmtId="38" fontId="1" fillId="0" borderId="14" xfId="16" applyFont="1" applyBorder="1" applyAlignment="1">
      <alignment horizontal="center" vertical="center"/>
    </xf>
    <xf numFmtId="0" fontId="1" fillId="0" borderId="54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38" fontId="1" fillId="2" borderId="14" xfId="16" applyFont="1" applyFill="1" applyBorder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4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5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vertical="top" shrinkToFit="1"/>
    </xf>
    <xf numFmtId="176" fontId="7" fillId="0" borderId="26" xfId="16" applyNumberFormat="1" applyFont="1" applyBorder="1" applyAlignment="1">
      <alignment vertical="center" shrinkToFit="1"/>
    </xf>
    <xf numFmtId="178" fontId="1" fillId="0" borderId="26" xfId="0" applyNumberFormat="1" applyFont="1" applyBorder="1" applyAlignment="1">
      <alignment vertical="center"/>
    </xf>
    <xf numFmtId="178" fontId="1" fillId="0" borderId="50" xfId="0" applyNumberFormat="1" applyFont="1" applyBorder="1" applyAlignment="1">
      <alignment vertical="center"/>
    </xf>
    <xf numFmtId="176" fontId="7" fillId="0" borderId="23" xfId="16" applyNumberFormat="1" applyFont="1" applyBorder="1" applyAlignment="1">
      <alignment vertical="center" shrinkToFit="1"/>
    </xf>
    <xf numFmtId="178" fontId="1" fillId="0" borderId="23" xfId="0" applyNumberFormat="1" applyFont="1" applyBorder="1" applyAlignment="1">
      <alignment vertical="center"/>
    </xf>
    <xf numFmtId="178" fontId="1" fillId="0" borderId="24" xfId="0" applyNumberFormat="1" applyFont="1" applyBorder="1" applyAlignment="1">
      <alignment vertical="center"/>
    </xf>
    <xf numFmtId="176" fontId="7" fillId="0" borderId="29" xfId="16" applyNumberFormat="1" applyFont="1" applyBorder="1" applyAlignment="1">
      <alignment vertical="center" shrinkToFit="1"/>
    </xf>
    <xf numFmtId="178" fontId="1" fillId="0" borderId="29" xfId="0" applyNumberFormat="1" applyFont="1" applyBorder="1" applyAlignment="1">
      <alignment vertical="center"/>
    </xf>
    <xf numFmtId="178" fontId="1" fillId="0" borderId="30" xfId="0" applyNumberFormat="1" applyFont="1" applyBorder="1" applyAlignment="1">
      <alignment vertical="center"/>
    </xf>
    <xf numFmtId="38" fontId="1" fillId="0" borderId="52" xfId="16" applyFont="1" applyBorder="1" applyAlignment="1">
      <alignment horizontal="right" vertical="center"/>
    </xf>
    <xf numFmtId="0" fontId="1" fillId="0" borderId="59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38" fontId="1" fillId="0" borderId="0" xfId="16" applyFont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47" xfId="0" applyFont="1" applyBorder="1" applyAlignment="1" applyProtection="1">
      <alignment horizontal="left"/>
      <protection/>
    </xf>
    <xf numFmtId="0" fontId="5" fillId="0" borderId="61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/>
      <protection/>
    </xf>
    <xf numFmtId="178" fontId="5" fillId="0" borderId="14" xfId="0" applyNumberFormat="1" applyFont="1" applyBorder="1" applyAlignment="1" applyProtection="1">
      <alignment/>
      <protection/>
    </xf>
    <xf numFmtId="0" fontId="5" fillId="0" borderId="14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178" fontId="7" fillId="0" borderId="25" xfId="0" applyNumberFormat="1" applyFont="1" applyBorder="1" applyAlignment="1">
      <alignment vertical="center"/>
    </xf>
    <xf numFmtId="178" fontId="7" fillId="0" borderId="23" xfId="0" applyNumberFormat="1" applyFont="1" applyBorder="1" applyAlignment="1">
      <alignment vertical="center"/>
    </xf>
    <xf numFmtId="178" fontId="7" fillId="0" borderId="24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178" fontId="7" fillId="0" borderId="52" xfId="0" applyNumberFormat="1" applyFont="1" applyBorder="1" applyAlignment="1">
      <alignment vertical="center"/>
    </xf>
    <xf numFmtId="178" fontId="7" fillId="0" borderId="29" xfId="0" applyNumberFormat="1" applyFont="1" applyBorder="1" applyAlignment="1">
      <alignment vertical="center"/>
    </xf>
    <xf numFmtId="178" fontId="7" fillId="0" borderId="3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176" fontId="7" fillId="0" borderId="51" xfId="16" applyNumberFormat="1" applyFont="1" applyBorder="1" applyAlignment="1">
      <alignment vertical="center"/>
    </xf>
    <xf numFmtId="38" fontId="7" fillId="0" borderId="22" xfId="16" applyFont="1" applyBorder="1" applyAlignment="1">
      <alignment vertical="center" shrinkToFit="1"/>
    </xf>
    <xf numFmtId="40" fontId="7" fillId="0" borderId="51" xfId="16" applyNumberFormat="1" applyFont="1" applyBorder="1" applyAlignment="1">
      <alignment vertical="center"/>
    </xf>
    <xf numFmtId="40" fontId="7" fillId="0" borderId="24" xfId="16" applyNumberFormat="1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76" fontId="7" fillId="0" borderId="53" xfId="16" applyNumberFormat="1" applyFont="1" applyBorder="1" applyAlignment="1">
      <alignment vertical="center"/>
    </xf>
    <xf numFmtId="40" fontId="7" fillId="0" borderId="53" xfId="16" applyNumberFormat="1" applyFont="1" applyBorder="1" applyAlignment="1">
      <alignment vertical="center"/>
    </xf>
    <xf numFmtId="40" fontId="7" fillId="0" borderId="30" xfId="16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horizontal="distributed" vertical="center"/>
    </xf>
    <xf numFmtId="38" fontId="1" fillId="0" borderId="46" xfId="16" applyFont="1" applyBorder="1" applyAlignment="1">
      <alignment vertical="center"/>
    </xf>
    <xf numFmtId="38" fontId="1" fillId="0" borderId="25" xfId="16" applyFont="1" applyBorder="1" applyAlignment="1">
      <alignment vertical="center"/>
    </xf>
    <xf numFmtId="38" fontId="1" fillId="0" borderId="52" xfId="16" applyFont="1" applyBorder="1" applyAlignment="1">
      <alignment vertical="center"/>
    </xf>
    <xf numFmtId="0" fontId="1" fillId="0" borderId="57" xfId="0" applyFont="1" applyBorder="1" applyAlignment="1">
      <alignment horizontal="distributed" vertical="center"/>
    </xf>
    <xf numFmtId="178" fontId="1" fillId="0" borderId="48" xfId="0" applyNumberFormat="1" applyFont="1" applyBorder="1" applyAlignment="1">
      <alignment vertical="center"/>
    </xf>
    <xf numFmtId="178" fontId="1" fillId="0" borderId="51" xfId="0" applyNumberFormat="1" applyFont="1" applyBorder="1" applyAlignment="1">
      <alignment vertical="center"/>
    </xf>
    <xf numFmtId="178" fontId="1" fillId="0" borderId="53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61" xfId="0" applyFont="1" applyBorder="1" applyAlignment="1">
      <alignment/>
    </xf>
    <xf numFmtId="176" fontId="7" fillId="0" borderId="6" xfId="16" applyNumberFormat="1" applyFont="1" applyBorder="1" applyAlignment="1">
      <alignment horizontal="right" vertical="center"/>
    </xf>
    <xf numFmtId="176" fontId="7" fillId="0" borderId="10" xfId="16" applyNumberFormat="1" applyFont="1" applyBorder="1" applyAlignment="1">
      <alignment horizontal="right" vertical="center"/>
    </xf>
    <xf numFmtId="176" fontId="7" fillId="0" borderId="2" xfId="16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shrinkToFit="1"/>
    </xf>
    <xf numFmtId="177" fontId="7" fillId="0" borderId="5" xfId="16" applyNumberFormat="1" applyFont="1" applyBorder="1" applyAlignment="1">
      <alignment horizontal="right" vertical="center"/>
    </xf>
    <xf numFmtId="177" fontId="7" fillId="0" borderId="8" xfId="16" applyNumberFormat="1" applyFont="1" applyBorder="1" applyAlignment="1">
      <alignment horizontal="right" vertical="center"/>
    </xf>
    <xf numFmtId="177" fontId="7" fillId="0" borderId="9" xfId="16" applyNumberFormat="1" applyFont="1" applyBorder="1" applyAlignment="1">
      <alignment horizontal="right" vertical="center"/>
    </xf>
    <xf numFmtId="177" fontId="7" fillId="0" borderId="12" xfId="16" applyNumberFormat="1" applyFont="1" applyBorder="1" applyAlignment="1">
      <alignment horizontal="right" vertical="center"/>
    </xf>
    <xf numFmtId="177" fontId="7" fillId="0" borderId="1" xfId="16" applyNumberFormat="1" applyFont="1" applyBorder="1" applyAlignment="1">
      <alignment horizontal="right" vertical="center"/>
    </xf>
    <xf numFmtId="177" fontId="7" fillId="0" borderId="4" xfId="16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1" fillId="0" borderId="37" xfId="0" applyFont="1" applyBorder="1" applyAlignment="1">
      <alignment horizontal="distributed" vertical="center" wrapText="1"/>
    </xf>
    <xf numFmtId="0" fontId="1" fillId="0" borderId="37" xfId="0" applyFont="1" applyBorder="1" applyAlignment="1">
      <alignment vertical="center" shrinkToFit="1"/>
    </xf>
    <xf numFmtId="0" fontId="7" fillId="0" borderId="6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25" xfId="16" applyNumberFormat="1" applyFont="1" applyBorder="1" applyAlignment="1">
      <alignment vertical="center"/>
    </xf>
    <xf numFmtId="176" fontId="7" fillId="0" borderId="26" xfId="16" applyNumberFormat="1" applyFont="1" applyBorder="1" applyAlignment="1">
      <alignment vertical="center"/>
    </xf>
    <xf numFmtId="176" fontId="7" fillId="0" borderId="23" xfId="16" applyNumberFormat="1" applyFont="1" applyBorder="1" applyAlignment="1">
      <alignment vertical="center"/>
    </xf>
    <xf numFmtId="176" fontId="7" fillId="0" borderId="52" xfId="16" applyNumberFormat="1" applyFont="1" applyBorder="1" applyAlignment="1">
      <alignment vertical="center"/>
    </xf>
    <xf numFmtId="176" fontId="7" fillId="0" borderId="29" xfId="16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38" fontId="7" fillId="0" borderId="49" xfId="16" applyFont="1" applyBorder="1" applyAlignment="1">
      <alignment horizontal="right" vertical="center"/>
    </xf>
    <xf numFmtId="38" fontId="7" fillId="0" borderId="26" xfId="16" applyFont="1" applyBorder="1" applyAlignment="1">
      <alignment horizontal="right" vertical="center"/>
    </xf>
    <xf numFmtId="38" fontId="7" fillId="0" borderId="50" xfId="16" applyFont="1" applyBorder="1" applyAlignment="1">
      <alignment horizontal="right" vertical="center"/>
    </xf>
    <xf numFmtId="38" fontId="7" fillId="0" borderId="23" xfId="16" applyFont="1" applyBorder="1" applyAlignment="1">
      <alignment horizontal="right" vertical="center"/>
    </xf>
    <xf numFmtId="38" fontId="7" fillId="0" borderId="24" xfId="16" applyFont="1" applyBorder="1" applyAlignment="1">
      <alignment horizontal="right" vertical="center"/>
    </xf>
    <xf numFmtId="38" fontId="7" fillId="0" borderId="54" xfId="16" applyFont="1" applyBorder="1" applyAlignment="1">
      <alignment horizontal="right" vertical="center"/>
    </xf>
    <xf numFmtId="38" fontId="7" fillId="0" borderId="29" xfId="16" applyFont="1" applyBorder="1" applyAlignment="1">
      <alignment horizontal="right" vertical="center"/>
    </xf>
    <xf numFmtId="38" fontId="7" fillId="0" borderId="30" xfId="16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wrapText="1" shrinkToFit="1"/>
    </xf>
    <xf numFmtId="179" fontId="7" fillId="0" borderId="24" xfId="16" applyNumberFormat="1" applyFont="1" applyBorder="1" applyAlignment="1">
      <alignment vertical="center"/>
    </xf>
    <xf numFmtId="179" fontId="7" fillId="0" borderId="30" xfId="16" applyNumberFormat="1" applyFont="1" applyBorder="1" applyAlignment="1">
      <alignment vertical="center"/>
    </xf>
    <xf numFmtId="0" fontId="1" fillId="0" borderId="61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56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distributed" vertical="center"/>
    </xf>
    <xf numFmtId="0" fontId="1" fillId="0" borderId="65" xfId="0" applyFont="1" applyBorder="1" applyAlignment="1">
      <alignment horizontal="distributed" vertical="center"/>
    </xf>
    <xf numFmtId="0" fontId="1" fillId="0" borderId="66" xfId="0" applyFont="1" applyBorder="1" applyAlignment="1">
      <alignment horizontal="distributed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distributed" vertical="center"/>
    </xf>
    <xf numFmtId="0" fontId="1" fillId="0" borderId="67" xfId="0" applyFont="1" applyBorder="1" applyAlignment="1">
      <alignment horizontal="distributed" vertical="center"/>
    </xf>
    <xf numFmtId="0" fontId="1" fillId="0" borderId="67" xfId="0" applyNumberFormat="1" applyFont="1" applyBorder="1" applyAlignment="1">
      <alignment horizontal="right" vertical="center"/>
    </xf>
    <xf numFmtId="0" fontId="1" fillId="0" borderId="2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37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right" vertical="center"/>
    </xf>
    <xf numFmtId="0" fontId="1" fillId="0" borderId="37" xfId="0" applyNumberFormat="1" applyFont="1" applyBorder="1" applyAlignment="1">
      <alignment horizontal="right" vertical="center"/>
    </xf>
    <xf numFmtId="0" fontId="1" fillId="0" borderId="47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distributed" vertical="center"/>
    </xf>
    <xf numFmtId="0" fontId="1" fillId="0" borderId="56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28" xfId="0" applyFont="1" applyBorder="1" applyAlignment="1">
      <alignment horizontal="distributed" vertical="center"/>
    </xf>
    <xf numFmtId="0" fontId="1" fillId="0" borderId="47" xfId="0" applyFont="1" applyBorder="1" applyAlignment="1">
      <alignment horizontal="distributed" vertical="center"/>
    </xf>
    <xf numFmtId="0" fontId="1" fillId="0" borderId="66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9" xfId="0" applyFont="1" applyBorder="1" applyAlignment="1">
      <alignment horizontal="distributed" vertical="center"/>
    </xf>
    <xf numFmtId="0" fontId="1" fillId="0" borderId="67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71" xfId="0" applyFont="1" applyBorder="1" applyAlignment="1">
      <alignment horizontal="distributed" vertical="center"/>
    </xf>
    <xf numFmtId="38" fontId="1" fillId="0" borderId="56" xfId="16" applyFont="1" applyBorder="1" applyAlignment="1">
      <alignment horizontal="center" vertical="center"/>
    </xf>
    <xf numFmtId="38" fontId="1" fillId="0" borderId="62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176" fontId="1" fillId="0" borderId="45" xfId="16" applyNumberFormat="1" applyFont="1" applyBorder="1" applyAlignment="1">
      <alignment horizontal="right" vertical="center"/>
    </xf>
    <xf numFmtId="176" fontId="1" fillId="0" borderId="72" xfId="16" applyNumberFormat="1" applyFont="1" applyBorder="1" applyAlignment="1">
      <alignment horizontal="right" vertical="center"/>
    </xf>
    <xf numFmtId="176" fontId="1" fillId="0" borderId="13" xfId="16" applyNumberFormat="1" applyFont="1" applyBorder="1" applyAlignment="1">
      <alignment horizontal="right" vertical="center"/>
    </xf>
    <xf numFmtId="0" fontId="1" fillId="0" borderId="73" xfId="0" applyFont="1" applyBorder="1" applyAlignment="1">
      <alignment horizontal="distributed" vertical="center"/>
    </xf>
    <xf numFmtId="0" fontId="1" fillId="0" borderId="62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38" fontId="1" fillId="0" borderId="68" xfId="16" applyFont="1" applyBorder="1" applyAlignment="1">
      <alignment horizontal="right" vertical="center"/>
    </xf>
    <xf numFmtId="38" fontId="1" fillId="0" borderId="76" xfId="16" applyFont="1" applyBorder="1" applyAlignment="1">
      <alignment horizontal="right" vertical="center"/>
    </xf>
    <xf numFmtId="38" fontId="1" fillId="0" borderId="77" xfId="16" applyFont="1" applyBorder="1" applyAlignment="1">
      <alignment horizontal="right" vertical="center"/>
    </xf>
    <xf numFmtId="38" fontId="1" fillId="0" borderId="65" xfId="16" applyFont="1" applyBorder="1" applyAlignment="1">
      <alignment horizontal="center" vertical="center"/>
    </xf>
    <xf numFmtId="38" fontId="1" fillId="0" borderId="74" xfId="16" applyFont="1" applyBorder="1" applyAlignment="1">
      <alignment horizontal="center" vertical="center"/>
    </xf>
    <xf numFmtId="38" fontId="1" fillId="0" borderId="75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11" xfId="16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76" fontId="1" fillId="0" borderId="3" xfId="16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6" xfId="0" applyFont="1" applyBorder="1" applyAlignment="1">
      <alignment horizontal="distributed" vertical="center"/>
    </xf>
    <xf numFmtId="38" fontId="1" fillId="0" borderId="71" xfId="16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176" fontId="7" fillId="0" borderId="51" xfId="16" applyNumberFormat="1" applyFont="1" applyBorder="1" applyAlignment="1">
      <alignment vertical="center" shrinkToFit="1"/>
    </xf>
    <xf numFmtId="176" fontId="7" fillId="0" borderId="28" xfId="16" applyNumberFormat="1" applyFont="1" applyBorder="1" applyAlignment="1">
      <alignment vertical="center" shrinkToFit="1"/>
    </xf>
    <xf numFmtId="176" fontId="7" fillId="0" borderId="25" xfId="16" applyNumberFormat="1" applyFont="1" applyBorder="1" applyAlignment="1">
      <alignment vertical="center" shrinkToFit="1"/>
    </xf>
    <xf numFmtId="176" fontId="7" fillId="0" borderId="53" xfId="16" applyNumberFormat="1" applyFont="1" applyBorder="1" applyAlignment="1">
      <alignment vertical="center" shrinkToFit="1"/>
    </xf>
    <xf numFmtId="176" fontId="7" fillId="0" borderId="52" xfId="16" applyNumberFormat="1" applyFont="1" applyBorder="1" applyAlignment="1">
      <alignment vertical="center" shrinkToFit="1"/>
    </xf>
    <xf numFmtId="176" fontId="7" fillId="0" borderId="31" xfId="16" applyNumberFormat="1" applyFont="1" applyBorder="1" applyAlignment="1">
      <alignment vertical="center" shrinkToFit="1"/>
    </xf>
    <xf numFmtId="176" fontId="1" fillId="0" borderId="47" xfId="16" applyNumberFormat="1" applyFont="1" applyBorder="1" applyAlignment="1">
      <alignment horizontal="right" vertical="center"/>
    </xf>
    <xf numFmtId="176" fontId="1" fillId="0" borderId="61" xfId="16" applyNumberFormat="1" applyFont="1" applyBorder="1" applyAlignment="1">
      <alignment horizontal="right" vertical="center"/>
    </xf>
    <xf numFmtId="176" fontId="1" fillId="0" borderId="52" xfId="16" applyNumberFormat="1" applyFont="1" applyBorder="1" applyAlignment="1">
      <alignment horizontal="right" vertical="center"/>
    </xf>
    <xf numFmtId="0" fontId="1" fillId="0" borderId="56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5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8" fontId="1" fillId="0" borderId="78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37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shrinkToFit="1"/>
    </xf>
    <xf numFmtId="0" fontId="1" fillId="0" borderId="81" xfId="0" applyFont="1" applyBorder="1" applyAlignment="1">
      <alignment horizontal="center" shrinkToFit="1"/>
    </xf>
    <xf numFmtId="0" fontId="1" fillId="0" borderId="53" xfId="0" applyFont="1" applyBorder="1" applyAlignment="1">
      <alignment horizontal="center" vertical="top" shrinkToFit="1"/>
    </xf>
    <xf numFmtId="0" fontId="1" fillId="0" borderId="52" xfId="0" applyFont="1" applyBorder="1" applyAlignment="1">
      <alignment horizontal="center" vertical="top" shrinkToFit="1"/>
    </xf>
    <xf numFmtId="0" fontId="1" fillId="0" borderId="83" xfId="0" applyFont="1" applyBorder="1" applyAlignment="1">
      <alignment horizontal="center" shrinkToFit="1"/>
    </xf>
    <xf numFmtId="0" fontId="1" fillId="0" borderId="31" xfId="0" applyFont="1" applyBorder="1" applyAlignment="1">
      <alignment horizontal="center" vertical="top" shrinkToFit="1"/>
    </xf>
    <xf numFmtId="0" fontId="1" fillId="0" borderId="79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7" fillId="0" borderId="3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56" xfId="0" applyFont="1" applyBorder="1" applyAlignment="1">
      <alignment horizontal="distributed" vertical="center" shrinkToFit="1"/>
    </xf>
    <xf numFmtId="0" fontId="1" fillId="0" borderId="20" xfId="0" applyFont="1" applyBorder="1" applyAlignment="1">
      <alignment horizontal="distributed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7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6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84" xfId="0" applyFont="1" applyBorder="1" applyAlignment="1">
      <alignment horizontal="center" vertical="center" shrinkToFit="1"/>
    </xf>
    <xf numFmtId="38" fontId="1" fillId="0" borderId="65" xfId="16" applyFont="1" applyBorder="1" applyAlignment="1">
      <alignment horizontal="center" vertical="center" shrinkToFit="1"/>
    </xf>
    <xf numFmtId="38" fontId="1" fillId="0" borderId="74" xfId="16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38" fontId="1" fillId="0" borderId="16" xfId="16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05"/>
          <c:w val="0.9632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'概要４'!$S$27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'概要４'!$R$28:$R$77</c:f>
              <c:strCache/>
            </c:strRef>
          </c:cat>
          <c:val>
            <c:numRef>
              <c:f>'概要４'!$S$28:$S$77</c:f>
              <c:numCache/>
            </c:numRef>
          </c:val>
          <c:smooth val="0"/>
        </c:ser>
        <c:ser>
          <c:idx val="1"/>
          <c:order val="1"/>
          <c:tx>
            <c:strRef>
              <c:f>'概要４'!$T$27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'概要４'!$R$28:$R$77</c:f>
              <c:strCache/>
            </c:strRef>
          </c:cat>
          <c:val>
            <c:numRef>
              <c:f>'概要４'!$T$28:$T$77</c:f>
              <c:numCache/>
            </c:numRef>
          </c:val>
          <c:smooth val="0"/>
        </c:ser>
        <c:ser>
          <c:idx val="2"/>
          <c:order val="2"/>
          <c:tx>
            <c:strRef>
              <c:f>'概要４'!$U$27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'概要４'!$R$28:$R$77</c:f>
              <c:strCache/>
            </c:strRef>
          </c:cat>
          <c:val>
            <c:numRef>
              <c:f>'概要４'!$U$28:$U$77</c:f>
              <c:numCache/>
            </c:numRef>
          </c:val>
          <c:smooth val="0"/>
        </c:ser>
        <c:ser>
          <c:idx val="3"/>
          <c:order val="3"/>
          <c:tx>
            <c:strRef>
              <c:f>'概要４'!$V$27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'概要４'!$R$28:$R$77</c:f>
              <c:strCache/>
            </c:strRef>
          </c:cat>
          <c:val>
            <c:numRef>
              <c:f>'概要４'!$V$28:$V$77</c:f>
              <c:numCache/>
            </c:numRef>
          </c:val>
          <c:smooth val="0"/>
        </c:ser>
        <c:marker val="1"/>
        <c:axId val="47509139"/>
        <c:axId val="24929068"/>
      </c:lineChart>
      <c:catAx>
        <c:axId val="47509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929068"/>
        <c:crosses val="autoZero"/>
        <c:auto val="0"/>
        <c:lblOffset val="100"/>
        <c:tickLblSkip val="3"/>
        <c:noMultiLvlLbl val="0"/>
      </c:catAx>
      <c:valAx>
        <c:axId val="249290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人口千対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509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5"/>
          <c:y val="0.126"/>
          <c:w val="0.1865"/>
          <c:h val="0.191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3725"/>
          <c:w val="0.954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'死亡４'!$D$15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'死亡４'!$C$16:$C$65</c:f>
              <c:strCache/>
            </c:strRef>
          </c:cat>
          <c:val>
            <c:numRef>
              <c:f>'死亡４'!$D$16:$D$65</c:f>
              <c:numCache/>
            </c:numRef>
          </c:val>
          <c:smooth val="0"/>
        </c:ser>
        <c:ser>
          <c:idx val="1"/>
          <c:order val="1"/>
          <c:tx>
            <c:strRef>
              <c:f>'死亡４'!$E$15</c:f>
              <c:strCache>
                <c:ptCount val="1"/>
                <c:pt idx="0">
                  <c:v>脳血管疾患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'死亡４'!$C$16:$C$65</c:f>
              <c:strCache/>
            </c:strRef>
          </c:cat>
          <c:val>
            <c:numRef>
              <c:f>'死亡４'!$E$16:$E$65</c:f>
              <c:numCache/>
            </c:numRef>
          </c:val>
          <c:smooth val="0"/>
        </c:ser>
        <c:ser>
          <c:idx val="2"/>
          <c:order val="2"/>
          <c:tx>
            <c:strRef>
              <c:f>'死亡４'!$F$15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'死亡４'!$C$16:$C$65</c:f>
              <c:strCache/>
            </c:strRef>
          </c:cat>
          <c:val>
            <c:numRef>
              <c:f>'死亡４'!$F$16:$F$65</c:f>
              <c:numCache/>
            </c:numRef>
          </c:val>
          <c:smooth val="0"/>
        </c:ser>
        <c:ser>
          <c:idx val="3"/>
          <c:order val="3"/>
          <c:tx>
            <c:strRef>
              <c:f>'死亡４'!$G$15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'死亡４'!$C$16:$C$65</c:f>
              <c:strCache/>
            </c:strRef>
          </c:cat>
          <c:val>
            <c:numRef>
              <c:f>'死亡４'!$G$16:$G$65</c:f>
              <c:numCache/>
            </c:numRef>
          </c:val>
          <c:smooth val="0"/>
        </c:ser>
        <c:ser>
          <c:idx val="4"/>
          <c:order val="4"/>
          <c:tx>
            <c:strRef>
              <c:f>'死亡４'!$H$15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'死亡４'!$C$16:$C$65</c:f>
              <c:strCache/>
            </c:strRef>
          </c:cat>
          <c:val>
            <c:numRef>
              <c:f>'死亡４'!$H$16:$H$65</c:f>
              <c:numCache/>
            </c:numRef>
          </c:val>
          <c:smooth val="0"/>
        </c:ser>
        <c:ser>
          <c:idx val="5"/>
          <c:order val="5"/>
          <c:tx>
            <c:strRef>
              <c:f>'死亡４'!$I$15</c:f>
              <c:strCache>
                <c:ptCount val="1"/>
                <c:pt idx="0">
                  <c:v>老衰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'死亡４'!$C$16:$C$65</c:f>
              <c:strCache/>
            </c:strRef>
          </c:cat>
          <c:val>
            <c:numRef>
              <c:f>'死亡４'!$I$16:$I$65</c:f>
              <c:numCache/>
            </c:numRef>
          </c:val>
          <c:smooth val="0"/>
        </c:ser>
        <c:ser>
          <c:idx val="6"/>
          <c:order val="6"/>
          <c:tx>
            <c:strRef>
              <c:f>'死亡４'!$J$15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'死亡４'!$C$16:$C$65</c:f>
              <c:strCache/>
            </c:strRef>
          </c:cat>
          <c:val>
            <c:numRef>
              <c:f>'死亡４'!$J$16:$J$65</c:f>
              <c:numCache/>
            </c:numRef>
          </c:val>
          <c:smooth val="0"/>
        </c:ser>
        <c:marker val="1"/>
        <c:axId val="23035021"/>
        <c:axId val="5988598"/>
      </c:lineChart>
      <c:catAx>
        <c:axId val="23035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88598"/>
        <c:crosses val="autoZero"/>
        <c:auto val="1"/>
        <c:lblOffset val="100"/>
        <c:tickLblSkip val="5"/>
        <c:noMultiLvlLbl val="0"/>
      </c:catAx>
      <c:valAx>
        <c:axId val="59885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人口十万対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035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63"/>
          <c:y val="0.08075"/>
          <c:w val="0.2115"/>
          <c:h val="0.207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14</xdr:col>
      <xdr:colOff>361950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0" y="5876925"/>
        <a:ext cx="68294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6524625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0" y="2724150"/>
        <a:ext cx="65246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7.00390625" style="0" customWidth="1"/>
  </cols>
  <sheetData>
    <row r="1" ht="20.25" customHeight="1">
      <c r="A1" s="48" t="s">
        <v>438</v>
      </c>
    </row>
    <row r="2" ht="20.25" customHeight="1">
      <c r="A2" s="4"/>
    </row>
    <row r="3" ht="20.25" customHeight="1">
      <c r="A3" s="47" t="s">
        <v>55</v>
      </c>
    </row>
    <row r="4" ht="20.25" customHeight="1">
      <c r="A4" s="4" t="s">
        <v>448</v>
      </c>
    </row>
    <row r="5" ht="20.25" customHeight="1">
      <c r="A5" s="4" t="s">
        <v>440</v>
      </c>
    </row>
    <row r="6" ht="20.25" customHeight="1">
      <c r="A6" s="4" t="s">
        <v>515</v>
      </c>
    </row>
    <row r="7" ht="20.25" customHeight="1">
      <c r="A7" s="4"/>
    </row>
    <row r="8" ht="20.25" customHeight="1">
      <c r="A8" s="47" t="s">
        <v>56</v>
      </c>
    </row>
    <row r="9" ht="20.25" customHeight="1">
      <c r="A9" s="4" t="s">
        <v>449</v>
      </c>
    </row>
    <row r="10" ht="20.25" customHeight="1">
      <c r="A10" s="4" t="s">
        <v>450</v>
      </c>
    </row>
    <row r="11" ht="20.25" customHeight="1">
      <c r="A11" s="4" t="s">
        <v>500</v>
      </c>
    </row>
    <row r="12" ht="20.25" customHeight="1">
      <c r="A12" s="4" t="s">
        <v>516</v>
      </c>
    </row>
    <row r="13" ht="20.25" customHeight="1">
      <c r="A13" s="4" t="s">
        <v>512</v>
      </c>
    </row>
    <row r="14" ht="20.25" customHeight="1">
      <c r="A14" s="4" t="s">
        <v>439</v>
      </c>
    </row>
    <row r="15" ht="20.25" customHeight="1">
      <c r="A15" s="4" t="s">
        <v>441</v>
      </c>
    </row>
    <row r="16" ht="20.25" customHeight="1">
      <c r="A16" s="4"/>
    </row>
    <row r="17" ht="20.25" customHeight="1">
      <c r="A17" s="47" t="s">
        <v>57</v>
      </c>
    </row>
    <row r="18" ht="20.25" customHeight="1">
      <c r="A18" s="4" t="s">
        <v>442</v>
      </c>
    </row>
    <row r="19" ht="20.25" customHeight="1">
      <c r="A19" s="4" t="s">
        <v>443</v>
      </c>
    </row>
    <row r="20" ht="20.25" customHeight="1">
      <c r="A20" s="4"/>
    </row>
    <row r="21" ht="20.25" customHeight="1">
      <c r="A21" s="47" t="s">
        <v>58</v>
      </c>
    </row>
    <row r="22" ht="20.25" customHeight="1">
      <c r="A22" s="4" t="s">
        <v>444</v>
      </c>
    </row>
    <row r="23" ht="20.25" customHeight="1">
      <c r="A23" s="4" t="s">
        <v>445</v>
      </c>
    </row>
    <row r="24" ht="20.25" customHeight="1">
      <c r="A24" s="4" t="s">
        <v>59</v>
      </c>
    </row>
    <row r="25" ht="20.25" customHeight="1">
      <c r="A25" s="4" t="s">
        <v>60</v>
      </c>
    </row>
    <row r="26" ht="20.25" customHeight="1">
      <c r="A26" s="4"/>
    </row>
    <row r="27" ht="20.25" customHeight="1">
      <c r="A27" s="47" t="s">
        <v>61</v>
      </c>
    </row>
    <row r="28" ht="20.25" customHeight="1">
      <c r="A28" s="4" t="s">
        <v>446</v>
      </c>
    </row>
    <row r="29" ht="20.25" customHeight="1">
      <c r="A29" s="4" t="s">
        <v>447</v>
      </c>
    </row>
    <row r="30" ht="20.25" customHeight="1">
      <c r="A30" s="4"/>
    </row>
    <row r="31" ht="20.25" customHeight="1">
      <c r="A31" s="47" t="s">
        <v>62</v>
      </c>
    </row>
    <row r="32" ht="20.25" customHeight="1">
      <c r="A32" s="4" t="s">
        <v>63</v>
      </c>
    </row>
    <row r="33" ht="20.25" customHeight="1">
      <c r="A33" s="4" t="s">
        <v>64</v>
      </c>
    </row>
    <row r="34" ht="20.25" customHeight="1">
      <c r="A34" s="4"/>
    </row>
    <row r="35" ht="20.25" customHeight="1">
      <c r="A35" s="47" t="s">
        <v>65</v>
      </c>
    </row>
    <row r="36" ht="20.25" customHeight="1">
      <c r="A36" s="4" t="s">
        <v>66</v>
      </c>
    </row>
    <row r="37" ht="20.25" customHeight="1">
      <c r="A37" s="4" t="s">
        <v>67</v>
      </c>
    </row>
    <row r="38" ht="20.25" customHeight="1">
      <c r="A38" s="4" t="s">
        <v>68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11" max="11" width="3.50390625" style="0" customWidth="1"/>
  </cols>
  <sheetData>
    <row r="1" spans="1:11" ht="19.5" customHeight="1">
      <c r="A1" s="199" t="s">
        <v>411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2:11" ht="10.5" customHeight="1"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2:11" ht="19.5" customHeight="1">
      <c r="B3" s="421"/>
      <c r="C3" s="417" t="s">
        <v>397</v>
      </c>
      <c r="D3" s="418"/>
      <c r="E3" s="418"/>
      <c r="F3" s="419"/>
      <c r="G3" s="424" t="s">
        <v>398</v>
      </c>
      <c r="H3" s="418"/>
      <c r="I3" s="418"/>
      <c r="J3" s="419"/>
      <c r="K3" s="1"/>
    </row>
    <row r="4" spans="2:11" ht="19.5" customHeight="1">
      <c r="B4" s="422"/>
      <c r="C4" s="425" t="s">
        <v>399</v>
      </c>
      <c r="D4" s="426"/>
      <c r="E4" s="427" t="s">
        <v>389</v>
      </c>
      <c r="F4" s="428"/>
      <c r="G4" s="429" t="s">
        <v>399</v>
      </c>
      <c r="H4" s="426"/>
      <c r="I4" s="427" t="s">
        <v>389</v>
      </c>
      <c r="J4" s="428"/>
      <c r="K4" s="1"/>
    </row>
    <row r="5" spans="2:11" ht="19.5" customHeight="1">
      <c r="B5" s="423"/>
      <c r="C5" s="215" t="s">
        <v>400</v>
      </c>
      <c r="D5" s="216" t="s">
        <v>73</v>
      </c>
      <c r="E5" s="215" t="s">
        <v>401</v>
      </c>
      <c r="F5" s="217" t="s">
        <v>73</v>
      </c>
      <c r="G5" s="218" t="s">
        <v>401</v>
      </c>
      <c r="H5" s="216" t="s">
        <v>73</v>
      </c>
      <c r="I5" s="215" t="s">
        <v>401</v>
      </c>
      <c r="J5" s="217" t="s">
        <v>73</v>
      </c>
      <c r="K5" s="99"/>
    </row>
    <row r="6" spans="2:11" ht="19.5" customHeight="1">
      <c r="B6" s="219" t="s">
        <v>402</v>
      </c>
      <c r="C6" s="147">
        <v>30036</v>
      </c>
      <c r="D6" s="220">
        <v>9.7</v>
      </c>
      <c r="E6" s="221">
        <v>1029405</v>
      </c>
      <c r="F6" s="148">
        <v>10</v>
      </c>
      <c r="G6" s="149">
        <v>2701</v>
      </c>
      <c r="H6" s="222">
        <v>0.87</v>
      </c>
      <c r="I6" s="147">
        <v>95937</v>
      </c>
      <c r="J6" s="223">
        <v>0.93</v>
      </c>
      <c r="K6" s="1"/>
    </row>
    <row r="7" spans="2:11" ht="19.5" customHeight="1">
      <c r="B7" s="224">
        <v>50</v>
      </c>
      <c r="C7" s="147">
        <v>27541</v>
      </c>
      <c r="D7" s="220">
        <v>8.3</v>
      </c>
      <c r="E7" s="147">
        <v>941628</v>
      </c>
      <c r="F7" s="148">
        <v>8.5</v>
      </c>
      <c r="G7" s="149">
        <v>3536</v>
      </c>
      <c r="H7" s="222">
        <v>1.07</v>
      </c>
      <c r="I7" s="147">
        <v>119135</v>
      </c>
      <c r="J7" s="223">
        <v>1.07</v>
      </c>
      <c r="K7" s="1"/>
    </row>
    <row r="8" spans="2:11" ht="19.5" customHeight="1">
      <c r="B8" s="224">
        <v>55</v>
      </c>
      <c r="C8" s="147">
        <v>22460</v>
      </c>
      <c r="D8" s="220">
        <v>6.5</v>
      </c>
      <c r="E8" s="147">
        <v>774702</v>
      </c>
      <c r="F8" s="148">
        <v>6.7</v>
      </c>
      <c r="G8" s="149">
        <v>4202</v>
      </c>
      <c r="H8" s="222">
        <v>1.22</v>
      </c>
      <c r="I8" s="147">
        <v>141689</v>
      </c>
      <c r="J8" s="223">
        <v>1.22</v>
      </c>
      <c r="K8" s="1"/>
    </row>
    <row r="9" spans="2:11" ht="19.5" customHeight="1">
      <c r="B9" s="224">
        <v>60</v>
      </c>
      <c r="C9" s="147">
        <v>21501</v>
      </c>
      <c r="D9" s="220">
        <v>6</v>
      </c>
      <c r="E9" s="147">
        <v>735850</v>
      </c>
      <c r="F9" s="148">
        <v>6.1</v>
      </c>
      <c r="G9" s="149">
        <v>4572</v>
      </c>
      <c r="H9" s="222">
        <v>1.28</v>
      </c>
      <c r="I9" s="147">
        <v>166640</v>
      </c>
      <c r="J9" s="223">
        <v>1.39</v>
      </c>
      <c r="K9" s="1"/>
    </row>
    <row r="10" spans="2:11" ht="19.5" customHeight="1">
      <c r="B10" s="224" t="s">
        <v>395</v>
      </c>
      <c r="C10" s="147">
        <v>20700</v>
      </c>
      <c r="D10" s="220">
        <v>5.7</v>
      </c>
      <c r="E10" s="147">
        <v>722138</v>
      </c>
      <c r="F10" s="148">
        <v>5.9</v>
      </c>
      <c r="G10" s="149">
        <v>4432</v>
      </c>
      <c r="H10" s="222">
        <v>1.21</v>
      </c>
      <c r="I10" s="147">
        <v>157608</v>
      </c>
      <c r="J10" s="223">
        <v>1.28</v>
      </c>
      <c r="K10" s="1"/>
    </row>
    <row r="11" spans="2:11" ht="19.5" customHeight="1">
      <c r="B11" s="224">
        <v>3</v>
      </c>
      <c r="C11" s="147">
        <v>21356</v>
      </c>
      <c r="D11" s="220">
        <v>5.8</v>
      </c>
      <c r="E11" s="147">
        <v>742264</v>
      </c>
      <c r="F11" s="148">
        <v>6</v>
      </c>
      <c r="G11" s="149">
        <v>4571</v>
      </c>
      <c r="H11" s="222">
        <v>1.25</v>
      </c>
      <c r="I11" s="147">
        <v>168969</v>
      </c>
      <c r="J11" s="223">
        <v>1.37</v>
      </c>
      <c r="K11" s="1"/>
    </row>
    <row r="12" spans="2:11" ht="19.5" customHeight="1">
      <c r="B12" s="224">
        <v>4</v>
      </c>
      <c r="C12" s="147">
        <v>22000</v>
      </c>
      <c r="D12" s="220">
        <v>6</v>
      </c>
      <c r="E12" s="147">
        <v>754441</v>
      </c>
      <c r="F12" s="148">
        <v>6.1</v>
      </c>
      <c r="G12" s="149">
        <v>5017</v>
      </c>
      <c r="H12" s="222">
        <v>1.36</v>
      </c>
      <c r="I12" s="147">
        <v>179191</v>
      </c>
      <c r="J12" s="223">
        <v>1.45</v>
      </c>
      <c r="K12" s="1"/>
    </row>
    <row r="13" spans="2:11" ht="19.5" customHeight="1">
      <c r="B13" s="224">
        <v>5</v>
      </c>
      <c r="C13" s="147">
        <v>23144</v>
      </c>
      <c r="D13" s="220">
        <v>6.3</v>
      </c>
      <c r="E13" s="147">
        <v>792658</v>
      </c>
      <c r="F13" s="148">
        <v>6.4</v>
      </c>
      <c r="G13" s="149">
        <v>5292</v>
      </c>
      <c r="H13" s="222">
        <v>1.44</v>
      </c>
      <c r="I13" s="147">
        <v>188297</v>
      </c>
      <c r="J13" s="223">
        <v>1.52</v>
      </c>
      <c r="K13" s="1"/>
    </row>
    <row r="14" spans="2:11" ht="19.5" customHeight="1">
      <c r="B14" s="224">
        <v>6</v>
      </c>
      <c r="C14" s="147">
        <v>22724</v>
      </c>
      <c r="D14" s="220">
        <v>6.1</v>
      </c>
      <c r="E14" s="147">
        <v>782738</v>
      </c>
      <c r="F14" s="148">
        <v>6.3</v>
      </c>
      <c r="G14" s="149">
        <v>5426</v>
      </c>
      <c r="H14" s="222">
        <v>1.47</v>
      </c>
      <c r="I14" s="147">
        <v>195106</v>
      </c>
      <c r="J14" s="223">
        <v>1.57</v>
      </c>
      <c r="K14" s="1"/>
    </row>
    <row r="15" spans="2:11" ht="19.5" customHeight="1">
      <c r="B15" s="224">
        <v>7</v>
      </c>
      <c r="C15" s="147">
        <v>22991</v>
      </c>
      <c r="D15" s="220">
        <v>6.2</v>
      </c>
      <c r="E15" s="147">
        <v>791888</v>
      </c>
      <c r="F15" s="148">
        <v>6.4</v>
      </c>
      <c r="G15" s="149">
        <v>5723</v>
      </c>
      <c r="H15" s="222">
        <v>1.55</v>
      </c>
      <c r="I15" s="147">
        <v>199016</v>
      </c>
      <c r="J15" s="223">
        <v>1.6</v>
      </c>
      <c r="K15" s="1"/>
    </row>
    <row r="16" spans="2:11" ht="19.5" customHeight="1">
      <c r="B16" s="224">
        <v>8</v>
      </c>
      <c r="C16" s="147">
        <v>23117</v>
      </c>
      <c r="D16" s="220">
        <v>6.2</v>
      </c>
      <c r="E16" s="147">
        <v>795080</v>
      </c>
      <c r="F16" s="148">
        <v>6.4</v>
      </c>
      <c r="G16" s="149">
        <v>5795</v>
      </c>
      <c r="H16" s="222">
        <v>1.56</v>
      </c>
      <c r="I16" s="147">
        <v>206955</v>
      </c>
      <c r="J16" s="223">
        <v>1.66</v>
      </c>
      <c r="K16" s="1"/>
    </row>
    <row r="17" spans="2:11" ht="19.5" customHeight="1">
      <c r="B17" s="224">
        <v>9</v>
      </c>
      <c r="C17" s="147">
        <v>22513</v>
      </c>
      <c r="D17" s="220">
        <v>6.1</v>
      </c>
      <c r="E17" s="147">
        <v>755651</v>
      </c>
      <c r="F17" s="148">
        <v>6.2</v>
      </c>
      <c r="G17" s="149">
        <v>6298</v>
      </c>
      <c r="H17" s="222">
        <v>1.7</v>
      </c>
      <c r="I17" s="147">
        <v>222635</v>
      </c>
      <c r="J17" s="223">
        <v>1.78</v>
      </c>
      <c r="K17" s="1"/>
    </row>
    <row r="18" spans="2:11" ht="19.5" customHeight="1">
      <c r="B18" s="224">
        <v>10</v>
      </c>
      <c r="C18" s="147">
        <v>23134</v>
      </c>
      <c r="D18" s="220">
        <v>6.2</v>
      </c>
      <c r="E18" s="147">
        <v>784595</v>
      </c>
      <c r="F18" s="148">
        <v>6.3</v>
      </c>
      <c r="G18" s="149">
        <v>6780</v>
      </c>
      <c r="H18" s="222">
        <v>1.82</v>
      </c>
      <c r="I18" s="147">
        <v>243183</v>
      </c>
      <c r="J18" s="223">
        <v>1.94</v>
      </c>
      <c r="K18" s="1"/>
    </row>
    <row r="19" spans="2:11" ht="19.5" customHeight="1">
      <c r="B19" s="224">
        <v>11</v>
      </c>
      <c r="C19" s="147">
        <v>22429</v>
      </c>
      <c r="D19" s="220">
        <v>6</v>
      </c>
      <c r="E19" s="147">
        <v>762028</v>
      </c>
      <c r="F19" s="148">
        <v>6.1</v>
      </c>
      <c r="G19" s="149">
        <v>6975</v>
      </c>
      <c r="H19" s="222">
        <v>1.87</v>
      </c>
      <c r="I19" s="147">
        <v>250529</v>
      </c>
      <c r="J19" s="223">
        <v>2</v>
      </c>
      <c r="K19" s="1"/>
    </row>
    <row r="20" spans="2:11" ht="19.5" customHeight="1">
      <c r="B20" s="225">
        <v>12</v>
      </c>
      <c r="C20" s="150">
        <v>23550</v>
      </c>
      <c r="D20" s="226">
        <v>6.3</v>
      </c>
      <c r="E20" s="150">
        <v>798138</v>
      </c>
      <c r="F20" s="151">
        <v>6.4</v>
      </c>
      <c r="G20" s="152">
        <v>7380</v>
      </c>
      <c r="H20" s="227">
        <v>1.99</v>
      </c>
      <c r="I20" s="150">
        <v>264246</v>
      </c>
      <c r="J20" s="228">
        <v>2.1</v>
      </c>
      <c r="K20" s="1"/>
    </row>
    <row r="21" spans="2:11" ht="19.5" customHeight="1">
      <c r="B21" s="45" t="s">
        <v>476</v>
      </c>
      <c r="C21" s="1"/>
      <c r="D21" s="1"/>
      <c r="E21" s="1"/>
      <c r="F21" s="1"/>
      <c r="G21" s="1"/>
      <c r="H21" s="1"/>
      <c r="I21" s="1"/>
      <c r="J21" s="1"/>
      <c r="K21" s="1"/>
    </row>
    <row r="23" spans="1:9" ht="19.5" customHeight="1">
      <c r="A23" s="199" t="s">
        <v>496</v>
      </c>
      <c r="B23" s="5"/>
      <c r="C23" s="1"/>
      <c r="D23" s="1"/>
      <c r="E23" s="1"/>
      <c r="F23" s="1"/>
      <c r="G23" s="1"/>
      <c r="H23" s="1"/>
      <c r="I23" s="1"/>
    </row>
    <row r="24" spans="1:9" ht="10.5" customHeight="1">
      <c r="A24" s="199"/>
      <c r="B24" s="5"/>
      <c r="C24" s="1"/>
      <c r="D24" s="1"/>
      <c r="E24" s="1"/>
      <c r="F24" s="1"/>
      <c r="G24" s="1"/>
      <c r="H24" s="1"/>
      <c r="I24" s="1"/>
    </row>
    <row r="25" spans="2:9" ht="19.5" customHeight="1">
      <c r="B25" s="260"/>
      <c r="C25" s="253" t="s">
        <v>488</v>
      </c>
      <c r="D25" s="254" t="s">
        <v>489</v>
      </c>
      <c r="E25" s="254" t="s">
        <v>490</v>
      </c>
      <c r="F25" s="254" t="s">
        <v>491</v>
      </c>
      <c r="G25" s="254" t="s">
        <v>492</v>
      </c>
      <c r="H25" s="254" t="s">
        <v>493</v>
      </c>
      <c r="I25" s="261" t="s">
        <v>494</v>
      </c>
    </row>
    <row r="26" spans="2:9" ht="19.5" customHeight="1">
      <c r="B26" s="219" t="s">
        <v>497</v>
      </c>
      <c r="C26" s="262">
        <v>4202</v>
      </c>
      <c r="D26" s="263">
        <v>395</v>
      </c>
      <c r="E26" s="263">
        <v>1153</v>
      </c>
      <c r="F26" s="263">
        <v>1173</v>
      </c>
      <c r="G26" s="263">
        <v>723</v>
      </c>
      <c r="H26" s="263">
        <v>444</v>
      </c>
      <c r="I26" s="264">
        <v>299</v>
      </c>
    </row>
    <row r="27" spans="2:9" ht="19.5" customHeight="1">
      <c r="B27" s="224">
        <v>60</v>
      </c>
      <c r="C27" s="143">
        <v>4572</v>
      </c>
      <c r="D27" s="265">
        <v>374</v>
      </c>
      <c r="E27" s="265">
        <v>1188</v>
      </c>
      <c r="F27" s="265">
        <v>976</v>
      </c>
      <c r="G27" s="265">
        <v>861</v>
      </c>
      <c r="H27" s="265">
        <v>592</v>
      </c>
      <c r="I27" s="266">
        <v>574</v>
      </c>
    </row>
    <row r="28" spans="2:9" ht="19.5" customHeight="1">
      <c r="B28" s="224" t="s">
        <v>498</v>
      </c>
      <c r="C28" s="143">
        <v>4432</v>
      </c>
      <c r="D28" s="265">
        <v>420</v>
      </c>
      <c r="E28" s="265">
        <v>1375</v>
      </c>
      <c r="F28" s="265">
        <v>889</v>
      </c>
      <c r="G28" s="265">
        <v>568</v>
      </c>
      <c r="H28" s="265">
        <v>563</v>
      </c>
      <c r="I28" s="266">
        <v>592</v>
      </c>
    </row>
    <row r="29" spans="2:9" ht="19.5" customHeight="1">
      <c r="B29" s="224">
        <v>3</v>
      </c>
      <c r="C29" s="143">
        <v>4571</v>
      </c>
      <c r="D29" s="265">
        <v>246</v>
      </c>
      <c r="E29" s="265">
        <v>1398</v>
      </c>
      <c r="F29" s="265">
        <v>921</v>
      </c>
      <c r="G29" s="265">
        <v>558</v>
      </c>
      <c r="H29" s="265">
        <v>602</v>
      </c>
      <c r="I29" s="266">
        <v>714</v>
      </c>
    </row>
    <row r="30" spans="2:9" ht="19.5" customHeight="1">
      <c r="B30" s="224">
        <v>4</v>
      </c>
      <c r="C30" s="143">
        <v>5017</v>
      </c>
      <c r="D30" s="265">
        <v>374</v>
      </c>
      <c r="E30" s="265">
        <v>1532</v>
      </c>
      <c r="F30" s="265">
        <v>1056</v>
      </c>
      <c r="G30" s="265">
        <v>655</v>
      </c>
      <c r="H30" s="265">
        <v>579</v>
      </c>
      <c r="I30" s="266">
        <v>775</v>
      </c>
    </row>
    <row r="31" spans="2:9" ht="19.5" customHeight="1">
      <c r="B31" s="224">
        <v>5</v>
      </c>
      <c r="C31" s="143">
        <v>5292</v>
      </c>
      <c r="D31" s="265">
        <v>415</v>
      </c>
      <c r="E31" s="265">
        <v>1674</v>
      </c>
      <c r="F31" s="265">
        <v>1047</v>
      </c>
      <c r="G31" s="265">
        <v>678</v>
      </c>
      <c r="H31" s="265">
        <v>561</v>
      </c>
      <c r="I31" s="266">
        <v>873</v>
      </c>
    </row>
    <row r="32" spans="2:9" ht="19.5" customHeight="1">
      <c r="B32" s="224">
        <v>6</v>
      </c>
      <c r="C32" s="143">
        <v>5426</v>
      </c>
      <c r="D32" s="265">
        <v>441</v>
      </c>
      <c r="E32" s="265">
        <v>1725</v>
      </c>
      <c r="F32" s="265">
        <v>1110</v>
      </c>
      <c r="G32" s="265">
        <v>722</v>
      </c>
      <c r="H32" s="265">
        <v>543</v>
      </c>
      <c r="I32" s="266">
        <v>830</v>
      </c>
    </row>
    <row r="33" spans="2:9" ht="19.5" customHeight="1">
      <c r="B33" s="224">
        <v>7</v>
      </c>
      <c r="C33" s="143">
        <v>5723</v>
      </c>
      <c r="D33" s="265">
        <v>477</v>
      </c>
      <c r="E33" s="265">
        <v>1840</v>
      </c>
      <c r="F33" s="265">
        <v>1155</v>
      </c>
      <c r="G33" s="265">
        <v>731</v>
      </c>
      <c r="H33" s="265">
        <v>529</v>
      </c>
      <c r="I33" s="266">
        <v>901</v>
      </c>
    </row>
    <row r="34" spans="2:9" ht="19.5" customHeight="1">
      <c r="B34" s="224">
        <v>8</v>
      </c>
      <c r="C34" s="143">
        <v>5795</v>
      </c>
      <c r="D34" s="265">
        <v>480</v>
      </c>
      <c r="E34" s="265">
        <v>1867</v>
      </c>
      <c r="F34" s="265">
        <v>1202</v>
      </c>
      <c r="G34" s="265">
        <v>688</v>
      </c>
      <c r="H34" s="265">
        <v>501</v>
      </c>
      <c r="I34" s="266">
        <v>921</v>
      </c>
    </row>
    <row r="35" spans="2:9" ht="19.5" customHeight="1">
      <c r="B35" s="224">
        <v>9</v>
      </c>
      <c r="C35" s="143">
        <v>6298</v>
      </c>
      <c r="D35" s="265">
        <v>503</v>
      </c>
      <c r="E35" s="265">
        <v>2062</v>
      </c>
      <c r="F35" s="265">
        <v>1240</v>
      </c>
      <c r="G35" s="265">
        <v>727</v>
      </c>
      <c r="H35" s="265">
        <v>576</v>
      </c>
      <c r="I35" s="266">
        <v>960</v>
      </c>
    </row>
    <row r="36" spans="2:9" ht="19.5" customHeight="1">
      <c r="B36" s="224">
        <v>10</v>
      </c>
      <c r="C36" s="143">
        <v>6780</v>
      </c>
      <c r="D36" s="265">
        <v>467</v>
      </c>
      <c r="E36" s="265">
        <v>2167</v>
      </c>
      <c r="F36" s="265">
        <v>1326</v>
      </c>
      <c r="G36" s="265">
        <v>787</v>
      </c>
      <c r="H36" s="265">
        <v>586</v>
      </c>
      <c r="I36" s="266">
        <v>1032</v>
      </c>
    </row>
    <row r="37" spans="2:9" ht="19.5" customHeight="1">
      <c r="B37" s="224">
        <v>11</v>
      </c>
      <c r="C37" s="143">
        <v>6975</v>
      </c>
      <c r="D37" s="265">
        <v>520</v>
      </c>
      <c r="E37" s="265">
        <v>2165</v>
      </c>
      <c r="F37" s="265">
        <v>1406</v>
      </c>
      <c r="G37" s="265">
        <v>792</v>
      </c>
      <c r="H37" s="265">
        <v>607</v>
      </c>
      <c r="I37" s="266">
        <v>1044</v>
      </c>
    </row>
    <row r="38" spans="2:9" ht="19.5" customHeight="1">
      <c r="B38" s="225">
        <v>12</v>
      </c>
      <c r="C38" s="267">
        <v>7380</v>
      </c>
      <c r="D38" s="268">
        <v>498</v>
      </c>
      <c r="E38" s="268">
        <v>2281</v>
      </c>
      <c r="F38" s="268">
        <v>1643</v>
      </c>
      <c r="G38" s="268">
        <v>899</v>
      </c>
      <c r="H38" s="268">
        <v>651</v>
      </c>
      <c r="I38" s="269">
        <v>1049</v>
      </c>
    </row>
    <row r="39" ht="19.5" customHeight="1">
      <c r="B39" s="45" t="s">
        <v>495</v>
      </c>
    </row>
  </sheetData>
  <mergeCells count="7"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workbookViewId="0" topLeftCell="A1">
      <selection activeCell="A1" sqref="A1"/>
    </sheetView>
  </sheetViews>
  <sheetFormatPr defaultColWidth="9.00390625" defaultRowHeight="13.5"/>
  <cols>
    <col min="1" max="1" width="1.625" style="86" customWidth="1"/>
    <col min="2" max="2" width="9.875" style="86" customWidth="1"/>
    <col min="3" max="8" width="7.00390625" style="86" customWidth="1"/>
    <col min="9" max="9" width="15.75390625" style="86" customWidth="1"/>
    <col min="10" max="11" width="9.50390625" style="86" customWidth="1"/>
    <col min="12" max="13" width="6.625" style="86" customWidth="1"/>
    <col min="14" max="16384" width="9.00390625" style="86" customWidth="1"/>
  </cols>
  <sheetData>
    <row r="1" spans="1:26" ht="17.25">
      <c r="A1" s="2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R1" s="1"/>
      <c r="S1" s="1"/>
      <c r="T1" s="1"/>
      <c r="U1" s="87" t="s">
        <v>99</v>
      </c>
      <c r="V1" s="1"/>
      <c r="W1" s="1"/>
      <c r="X1" s="1"/>
      <c r="Y1" s="1"/>
      <c r="Z1" s="1"/>
    </row>
    <row r="2" spans="1:26" ht="17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R2" s="1"/>
      <c r="S2" s="1"/>
      <c r="T2" s="1"/>
      <c r="U2" s="87"/>
      <c r="V2" s="1"/>
      <c r="W2" s="1"/>
      <c r="X2" s="1"/>
      <c r="Y2" s="1"/>
      <c r="Z2" s="1"/>
    </row>
    <row r="3" spans="1:26" ht="30" customHeight="1" thickBot="1">
      <c r="A3" s="298"/>
      <c r="B3" s="299"/>
      <c r="C3" s="304" t="s">
        <v>70</v>
      </c>
      <c r="D3" s="305"/>
      <c r="E3" s="305"/>
      <c r="F3" s="305"/>
      <c r="G3" s="305"/>
      <c r="H3" s="305"/>
      <c r="I3" s="306"/>
      <c r="J3" s="307" t="s">
        <v>71</v>
      </c>
      <c r="K3" s="305"/>
      <c r="L3" s="305"/>
      <c r="M3" s="306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thickBot="1" thickTop="1">
      <c r="A4" s="300"/>
      <c r="B4" s="301"/>
      <c r="C4" s="308" t="s">
        <v>72</v>
      </c>
      <c r="D4" s="309"/>
      <c r="E4" s="309" t="s">
        <v>73</v>
      </c>
      <c r="F4" s="309"/>
      <c r="G4" s="309" t="s">
        <v>74</v>
      </c>
      <c r="H4" s="309"/>
      <c r="I4" s="49" t="s">
        <v>75</v>
      </c>
      <c r="J4" s="310" t="s">
        <v>76</v>
      </c>
      <c r="K4" s="309"/>
      <c r="L4" s="309" t="s">
        <v>73</v>
      </c>
      <c r="M4" s="311"/>
      <c r="R4" s="88" t="s">
        <v>100</v>
      </c>
      <c r="S4" s="1"/>
      <c r="T4" s="1"/>
      <c r="U4" s="89" t="s">
        <v>101</v>
      </c>
      <c r="V4" s="90">
        <v>7380</v>
      </c>
      <c r="W4" s="91"/>
      <c r="X4" s="1"/>
      <c r="Y4" s="1"/>
      <c r="Z4" s="1"/>
    </row>
    <row r="5" spans="1:26" ht="30" customHeight="1" thickBot="1" thickTop="1">
      <c r="A5" s="302"/>
      <c r="B5" s="303"/>
      <c r="C5" s="6" t="s">
        <v>77</v>
      </c>
      <c r="D5" s="39" t="s">
        <v>78</v>
      </c>
      <c r="E5" s="39" t="s">
        <v>79</v>
      </c>
      <c r="F5" s="39" t="s">
        <v>80</v>
      </c>
      <c r="G5" s="39" t="s">
        <v>79</v>
      </c>
      <c r="H5" s="39" t="s">
        <v>80</v>
      </c>
      <c r="I5" s="50" t="s">
        <v>81</v>
      </c>
      <c r="J5" s="6" t="s">
        <v>82</v>
      </c>
      <c r="K5" s="39" t="s">
        <v>83</v>
      </c>
      <c r="L5" s="39" t="s">
        <v>79</v>
      </c>
      <c r="M5" s="50" t="s">
        <v>80</v>
      </c>
      <c r="R5" s="1"/>
      <c r="S5" s="1"/>
      <c r="T5" s="1"/>
      <c r="U5" s="92" t="s">
        <v>75</v>
      </c>
      <c r="V5" s="93"/>
      <c r="W5" s="1"/>
      <c r="X5" s="1"/>
      <c r="Y5" s="1"/>
      <c r="Z5" s="1"/>
    </row>
    <row r="6" spans="1:26" ht="30" customHeight="1" thickBot="1" thickTop="1">
      <c r="A6" s="312" t="s">
        <v>84</v>
      </c>
      <c r="B6" s="313"/>
      <c r="C6" s="52">
        <f>SUM(C7:C8)</f>
        <v>35794</v>
      </c>
      <c r="D6" s="53">
        <f>SUM(D7:D8)</f>
        <v>35395</v>
      </c>
      <c r="E6" s="54">
        <f>C6/3714992*1000</f>
        <v>9.635014018872718</v>
      </c>
      <c r="F6" s="54">
        <f>D6/3723000*1000</f>
        <v>9.507117915659416</v>
      </c>
      <c r="G6" s="55">
        <v>16</v>
      </c>
      <c r="H6" s="55">
        <v>16</v>
      </c>
      <c r="I6" s="56" t="str">
        <f>U9</f>
        <v>14分43秒</v>
      </c>
      <c r="J6" s="57">
        <f>SUM(J7:J8)</f>
        <v>1190547</v>
      </c>
      <c r="K6" s="58">
        <f>SUM(K7:K8)</f>
        <v>1177669</v>
      </c>
      <c r="L6" s="59">
        <f>J6/125612633*1000</f>
        <v>9.477924087460217</v>
      </c>
      <c r="M6" s="60">
        <f>K6/125432000*1000</f>
        <v>9.388903947955866</v>
      </c>
      <c r="R6" s="1"/>
      <c r="S6" s="1"/>
      <c r="T6" s="1"/>
      <c r="U6" s="89">
        <f>TRUNC(ROUND(366*24*60^2/V4,0)/60^2)</f>
        <v>1</v>
      </c>
      <c r="V6" s="94" t="s">
        <v>102</v>
      </c>
      <c r="W6" s="89">
        <f>TRUNC(MOD(ROUND(366*24*60^2/V4,0),60^2)/60)</f>
        <v>11</v>
      </c>
      <c r="X6" s="94" t="s">
        <v>103</v>
      </c>
      <c r="Y6" s="89">
        <f>MOD(MOD(ROUND(366*24*60^2/V4,0),60^2),60)</f>
        <v>25</v>
      </c>
      <c r="Z6" s="97" t="s">
        <v>104</v>
      </c>
    </row>
    <row r="7" spans="1:26" ht="30" customHeight="1" thickTop="1">
      <c r="A7" s="314" t="s">
        <v>85</v>
      </c>
      <c r="B7" s="315"/>
      <c r="C7" s="52">
        <v>18482</v>
      </c>
      <c r="D7" s="53">
        <v>18119</v>
      </c>
      <c r="E7" s="54">
        <f>C7/1830059*1000</f>
        <v>10.09912795161249</v>
      </c>
      <c r="F7" s="54">
        <f>D7/1833000*1000</f>
        <v>9.884888161483905</v>
      </c>
      <c r="G7" s="62" t="s">
        <v>86</v>
      </c>
      <c r="H7" s="62" t="s">
        <v>86</v>
      </c>
      <c r="I7" s="63" t="str">
        <f>U10</f>
        <v>28分31秒</v>
      </c>
      <c r="J7" s="64">
        <v>612148</v>
      </c>
      <c r="K7" s="58">
        <v>604769</v>
      </c>
      <c r="L7" s="54">
        <f>J7/61488005*1000</f>
        <v>9.95556775667059</v>
      </c>
      <c r="M7" s="65">
        <v>9.9</v>
      </c>
      <c r="R7" s="87" t="s">
        <v>105</v>
      </c>
      <c r="S7" s="1"/>
      <c r="T7" s="1"/>
      <c r="U7" s="92" t="s">
        <v>106</v>
      </c>
      <c r="V7" s="92" t="s">
        <v>106</v>
      </c>
      <c r="W7" s="93"/>
      <c r="X7" s="93"/>
      <c r="Y7" s="93"/>
      <c r="Z7" s="93"/>
    </row>
    <row r="8" spans="1:26" ht="30" customHeight="1">
      <c r="A8" s="314" t="s">
        <v>87</v>
      </c>
      <c r="B8" s="315"/>
      <c r="C8" s="52">
        <v>17312</v>
      </c>
      <c r="D8" s="53">
        <v>17276</v>
      </c>
      <c r="E8" s="54">
        <f>C8/1884933*1000</f>
        <v>9.184411329209048</v>
      </c>
      <c r="F8" s="54">
        <f>D8/1891000*1000</f>
        <v>9.135906927551561</v>
      </c>
      <c r="G8" s="62" t="s">
        <v>86</v>
      </c>
      <c r="H8" s="62" t="s">
        <v>86</v>
      </c>
      <c r="I8" s="63" t="str">
        <f>U11</f>
        <v>30分27秒</v>
      </c>
      <c r="J8" s="64">
        <v>578399</v>
      </c>
      <c r="K8" s="58">
        <v>572900</v>
      </c>
      <c r="L8" s="54">
        <f>J8/64124628*1000</f>
        <v>9.019919772478056</v>
      </c>
      <c r="M8" s="65">
        <v>8.9</v>
      </c>
      <c r="R8" s="275" t="s">
        <v>133</v>
      </c>
      <c r="S8" s="279"/>
      <c r="T8" s="95" t="s">
        <v>107</v>
      </c>
      <c r="U8" s="292" t="s">
        <v>75</v>
      </c>
      <c r="V8" s="279"/>
      <c r="W8" s="96"/>
      <c r="X8" s="96"/>
      <c r="Y8" s="1"/>
      <c r="Z8" s="1"/>
    </row>
    <row r="9" spans="1:26" ht="30" customHeight="1">
      <c r="A9" s="312" t="s">
        <v>88</v>
      </c>
      <c r="B9" s="313"/>
      <c r="C9" s="66">
        <f>SUM(C10:C11)</f>
        <v>28323</v>
      </c>
      <c r="D9" s="58">
        <f>SUM(D10:D11)</f>
        <v>28753</v>
      </c>
      <c r="E9" s="54">
        <f>C9/3714992*1000</f>
        <v>7.623973349067778</v>
      </c>
      <c r="F9" s="54">
        <f>D9/3723000*1000</f>
        <v>7.72307279076014</v>
      </c>
      <c r="G9" s="55">
        <v>37</v>
      </c>
      <c r="H9" s="55">
        <v>37</v>
      </c>
      <c r="I9" s="63" t="str">
        <f aca="true" t="shared" si="0" ref="I9:I20">U12</f>
        <v>18分36秒</v>
      </c>
      <c r="J9" s="64">
        <f>SUM(J10:J11)</f>
        <v>961653</v>
      </c>
      <c r="K9" s="58">
        <f>SUM(K10:K11)</f>
        <v>982031</v>
      </c>
      <c r="L9" s="54">
        <f>J9/125612633*1000</f>
        <v>7.655702910072748</v>
      </c>
      <c r="M9" s="65">
        <f>K9/125432000*1000</f>
        <v>7.8291903182600935</v>
      </c>
      <c r="R9" s="280" t="s">
        <v>108</v>
      </c>
      <c r="S9" s="281"/>
      <c r="T9" s="82">
        <f>SUM(T10:T11)</f>
        <v>35794</v>
      </c>
      <c r="U9" s="282" t="s">
        <v>109</v>
      </c>
      <c r="V9" s="283"/>
      <c r="W9" s="96"/>
      <c r="X9" s="96"/>
      <c r="Y9" s="1"/>
      <c r="Z9" s="1"/>
    </row>
    <row r="10" spans="1:26" ht="30" customHeight="1">
      <c r="A10" s="314" t="s">
        <v>89</v>
      </c>
      <c r="B10" s="315"/>
      <c r="C10" s="52">
        <v>15419</v>
      </c>
      <c r="D10" s="53">
        <v>15692</v>
      </c>
      <c r="E10" s="54">
        <f>C10/1830059*1000</f>
        <v>8.425411421161831</v>
      </c>
      <c r="F10" s="54">
        <f>D10/1833000*1000</f>
        <v>8.560829241680304</v>
      </c>
      <c r="G10" s="62" t="s">
        <v>86</v>
      </c>
      <c r="H10" s="62" t="s">
        <v>86</v>
      </c>
      <c r="I10" s="63" t="str">
        <f t="shared" si="0"/>
        <v>34分11秒</v>
      </c>
      <c r="J10" s="64">
        <v>525903</v>
      </c>
      <c r="K10" s="58">
        <v>534778</v>
      </c>
      <c r="L10" s="54">
        <f>J10/61488005*1000</f>
        <v>8.55293646297355</v>
      </c>
      <c r="M10" s="65">
        <v>8.7</v>
      </c>
      <c r="R10" s="314" t="s">
        <v>89</v>
      </c>
      <c r="S10" s="315"/>
      <c r="T10" s="82">
        <v>18482</v>
      </c>
      <c r="U10" s="315" t="s">
        <v>110</v>
      </c>
      <c r="V10" s="284"/>
      <c r="W10" s="96"/>
      <c r="X10" s="96"/>
      <c r="Y10" s="1"/>
      <c r="Z10" s="1"/>
    </row>
    <row r="11" spans="1:26" ht="30" customHeight="1">
      <c r="A11" s="314" t="s">
        <v>87</v>
      </c>
      <c r="B11" s="315"/>
      <c r="C11" s="52">
        <v>12904</v>
      </c>
      <c r="D11" s="53">
        <v>13061</v>
      </c>
      <c r="E11" s="54">
        <f>C11/1884933*1000</f>
        <v>6.845866670062013</v>
      </c>
      <c r="F11" s="54">
        <f>D11/1891000*1000</f>
        <v>6.906927551560021</v>
      </c>
      <c r="G11" s="62" t="s">
        <v>86</v>
      </c>
      <c r="H11" s="62" t="s">
        <v>86</v>
      </c>
      <c r="I11" s="63" t="str">
        <f t="shared" si="0"/>
        <v>40分51秒</v>
      </c>
      <c r="J11" s="64">
        <v>435750</v>
      </c>
      <c r="K11" s="58">
        <v>447253</v>
      </c>
      <c r="L11" s="54">
        <f>J11/64124628*1000</f>
        <v>6.79536105846883</v>
      </c>
      <c r="M11" s="65">
        <v>7</v>
      </c>
      <c r="R11" s="314" t="s">
        <v>111</v>
      </c>
      <c r="S11" s="315"/>
      <c r="T11" s="82">
        <v>17312</v>
      </c>
      <c r="U11" s="315" t="s">
        <v>112</v>
      </c>
      <c r="V11" s="284"/>
      <c r="W11" s="96"/>
      <c r="X11" s="96"/>
      <c r="Y11" s="1"/>
      <c r="Z11" s="1"/>
    </row>
    <row r="12" spans="1:26" ht="30" customHeight="1">
      <c r="A12" s="312" t="s">
        <v>90</v>
      </c>
      <c r="B12" s="313"/>
      <c r="C12" s="66">
        <v>96</v>
      </c>
      <c r="D12" s="58">
        <v>111</v>
      </c>
      <c r="E12" s="54">
        <f>C12/C$6*1000</f>
        <v>2.682013745320445</v>
      </c>
      <c r="F12" s="54">
        <f>D12/D$6*1000</f>
        <v>3.136036163299901</v>
      </c>
      <c r="G12" s="55">
        <v>38</v>
      </c>
      <c r="H12" s="55">
        <v>33</v>
      </c>
      <c r="I12" s="63" t="str">
        <f>U15</f>
        <v>91時間30分00秒</v>
      </c>
      <c r="J12" s="64">
        <v>3830</v>
      </c>
      <c r="K12" s="58">
        <v>4010</v>
      </c>
      <c r="L12" s="54">
        <f>J12/J$6*1000</f>
        <v>3.21700865232536</v>
      </c>
      <c r="M12" s="65">
        <f>K12/K$6*1000</f>
        <v>3.4050314646984847</v>
      </c>
      <c r="R12" s="285" t="s">
        <v>113</v>
      </c>
      <c r="S12" s="313"/>
      <c r="T12" s="82">
        <f>SUM(T13:T14)</f>
        <v>28323</v>
      </c>
      <c r="U12" s="286" t="s">
        <v>114</v>
      </c>
      <c r="V12" s="287"/>
      <c r="W12" s="96"/>
      <c r="X12" s="96"/>
      <c r="Y12" s="1"/>
      <c r="Z12" s="1"/>
    </row>
    <row r="13" spans="1:26" ht="30" customHeight="1">
      <c r="A13" s="312" t="s">
        <v>91</v>
      </c>
      <c r="B13" s="313"/>
      <c r="C13" s="66">
        <v>52</v>
      </c>
      <c r="D13" s="58">
        <v>62</v>
      </c>
      <c r="E13" s="54">
        <f>C13/C$6*1000</f>
        <v>1.4527574453819077</v>
      </c>
      <c r="F13" s="54">
        <f>D13/D$6*1000</f>
        <v>1.751659838960305</v>
      </c>
      <c r="G13" s="55">
        <v>37</v>
      </c>
      <c r="H13" s="55">
        <v>28</v>
      </c>
      <c r="I13" s="63" t="str">
        <f t="shared" si="0"/>
        <v>168時間55分23秒</v>
      </c>
      <c r="J13" s="64">
        <v>2106</v>
      </c>
      <c r="K13" s="58">
        <v>2137</v>
      </c>
      <c r="L13" s="54">
        <f>J13/J$6*1000</f>
        <v>1.768934783759062</v>
      </c>
      <c r="M13" s="65">
        <f>K13/K$6*1000</f>
        <v>1.8146015561248534</v>
      </c>
      <c r="R13" s="314" t="s">
        <v>89</v>
      </c>
      <c r="S13" s="315"/>
      <c r="T13" s="82">
        <v>15419</v>
      </c>
      <c r="U13" s="315" t="s">
        <v>115</v>
      </c>
      <c r="V13" s="284"/>
      <c r="W13" s="96"/>
      <c r="X13" s="96"/>
      <c r="Y13" s="1"/>
      <c r="Z13" s="1"/>
    </row>
    <row r="14" spans="1:26" ht="30" customHeight="1">
      <c r="A14" s="312" t="s">
        <v>92</v>
      </c>
      <c r="B14" s="313"/>
      <c r="C14" s="66">
        <f>C6-C9</f>
        <v>7471</v>
      </c>
      <c r="D14" s="58">
        <f>D6-D9</f>
        <v>6642</v>
      </c>
      <c r="E14" s="54">
        <f>C14/3714992*1000</f>
        <v>2.0110406698049417</v>
      </c>
      <c r="F14" s="54">
        <f>D14/3723000*1000</f>
        <v>1.7840451248992746</v>
      </c>
      <c r="G14" s="55">
        <v>11</v>
      </c>
      <c r="H14" s="55">
        <v>11</v>
      </c>
      <c r="I14" s="56" t="s">
        <v>93</v>
      </c>
      <c r="J14" s="64">
        <f>J6-J9</f>
        <v>228894</v>
      </c>
      <c r="K14" s="58">
        <f>K6-K9</f>
        <v>195638</v>
      </c>
      <c r="L14" s="54">
        <f>J14/125612633*1000</f>
        <v>1.8222211773874686</v>
      </c>
      <c r="M14" s="65">
        <f>K14/125432000*1000</f>
        <v>1.5597136296957714</v>
      </c>
      <c r="R14" s="314" t="s">
        <v>111</v>
      </c>
      <c r="S14" s="315"/>
      <c r="T14" s="82">
        <v>12904</v>
      </c>
      <c r="U14" s="315" t="s">
        <v>116</v>
      </c>
      <c r="V14" s="284"/>
      <c r="W14" s="96"/>
      <c r="X14" s="96"/>
      <c r="Y14" s="1"/>
      <c r="Z14" s="1"/>
    </row>
    <row r="15" spans="1:26" ht="30" customHeight="1">
      <c r="A15" s="312" t="s">
        <v>94</v>
      </c>
      <c r="B15" s="313"/>
      <c r="C15" s="66">
        <f>SUM(C16:C17)</f>
        <v>1088</v>
      </c>
      <c r="D15" s="58">
        <v>1079</v>
      </c>
      <c r="E15" s="54">
        <f aca="true" t="shared" si="1" ref="E15:F17">C15/(C$6+C$15)*1000</f>
        <v>29.49948484355512</v>
      </c>
      <c r="F15" s="54">
        <f t="shared" si="1"/>
        <v>29.58271645555738</v>
      </c>
      <c r="G15" s="55">
        <v>28</v>
      </c>
      <c r="H15" s="55">
        <v>34</v>
      </c>
      <c r="I15" s="63" t="str">
        <f t="shared" si="0"/>
        <v>8時間04分25秒</v>
      </c>
      <c r="J15" s="64">
        <f>SUM(J16:J17)</f>
        <v>38393</v>
      </c>
      <c r="K15" s="58">
        <f>SUM(K16:K17)</f>
        <v>38452</v>
      </c>
      <c r="L15" s="54">
        <f aca="true" t="shared" si="2" ref="L15:M17">J15/(J$6+J$15)*1000</f>
        <v>31.24074405585301</v>
      </c>
      <c r="M15" s="65">
        <f t="shared" si="2"/>
        <v>31.618564271153943</v>
      </c>
      <c r="R15" s="285" t="s">
        <v>51</v>
      </c>
      <c r="S15" s="313"/>
      <c r="T15" s="82">
        <v>96</v>
      </c>
      <c r="U15" s="286" t="s">
        <v>117</v>
      </c>
      <c r="V15" s="284"/>
      <c r="W15" s="96"/>
      <c r="X15" s="96"/>
      <c r="Y15" s="1"/>
      <c r="Z15" s="1"/>
    </row>
    <row r="16" spans="1:26" ht="30" customHeight="1">
      <c r="A16" s="250"/>
      <c r="B16" s="51" t="s">
        <v>120</v>
      </c>
      <c r="C16" s="66">
        <v>466</v>
      </c>
      <c r="D16" s="58">
        <v>476</v>
      </c>
      <c r="E16" s="54">
        <f t="shared" si="1"/>
        <v>12.634889648066808</v>
      </c>
      <c r="F16" s="54">
        <f t="shared" si="1"/>
        <v>13.050392060097604</v>
      </c>
      <c r="G16" s="55">
        <v>27</v>
      </c>
      <c r="H16" s="55">
        <v>27</v>
      </c>
      <c r="I16" s="63" t="str">
        <f t="shared" si="0"/>
        <v>18時間50分59秒</v>
      </c>
      <c r="J16" s="64">
        <v>16200</v>
      </c>
      <c r="K16" s="58">
        <v>16711</v>
      </c>
      <c r="L16" s="54">
        <f t="shared" si="2"/>
        <v>13.182091884062688</v>
      </c>
      <c r="M16" s="65">
        <f t="shared" si="2"/>
        <v>13.74123134128923</v>
      </c>
      <c r="R16" s="285" t="s">
        <v>52</v>
      </c>
      <c r="S16" s="313"/>
      <c r="T16" s="82">
        <v>52</v>
      </c>
      <c r="U16" s="286" t="s">
        <v>118</v>
      </c>
      <c r="V16" s="284"/>
      <c r="W16" s="96"/>
      <c r="X16" s="96"/>
      <c r="Y16" s="1"/>
      <c r="Z16" s="1"/>
    </row>
    <row r="17" spans="1:26" ht="30" customHeight="1">
      <c r="A17" s="250"/>
      <c r="B17" s="51" t="s">
        <v>122</v>
      </c>
      <c r="C17" s="66">
        <v>622</v>
      </c>
      <c r="D17" s="58">
        <v>603</v>
      </c>
      <c r="E17" s="54">
        <f t="shared" si="1"/>
        <v>16.864595195488313</v>
      </c>
      <c r="F17" s="54">
        <f t="shared" si="1"/>
        <v>16.53232439545978</v>
      </c>
      <c r="G17" s="55">
        <v>28</v>
      </c>
      <c r="H17" s="55">
        <v>28</v>
      </c>
      <c r="I17" s="63" t="str">
        <f t="shared" si="0"/>
        <v>14時間07分20秒</v>
      </c>
      <c r="J17" s="64">
        <v>22193</v>
      </c>
      <c r="K17" s="58">
        <v>21741</v>
      </c>
      <c r="L17" s="54">
        <f t="shared" si="2"/>
        <v>18.058652171790325</v>
      </c>
      <c r="M17" s="65">
        <f t="shared" si="2"/>
        <v>17.877332929864707</v>
      </c>
      <c r="R17" s="285" t="s">
        <v>50</v>
      </c>
      <c r="S17" s="313"/>
      <c r="T17" s="82">
        <f>T9-T12</f>
        <v>7471</v>
      </c>
      <c r="U17" s="286" t="s">
        <v>93</v>
      </c>
      <c r="V17" s="284"/>
      <c r="W17" s="96"/>
      <c r="X17" s="96"/>
      <c r="Y17" s="1"/>
      <c r="Z17" s="1"/>
    </row>
    <row r="18" spans="1:26" ht="30" customHeight="1">
      <c r="A18" s="312" t="s">
        <v>95</v>
      </c>
      <c r="B18" s="296"/>
      <c r="C18" s="66">
        <f>SUM(C19:C20)</f>
        <v>201</v>
      </c>
      <c r="D18" s="58">
        <v>229</v>
      </c>
      <c r="E18" s="54">
        <f>C18/(C$6+C$19)*1000</f>
        <v>5.590476720253657</v>
      </c>
      <c r="F18" s="54">
        <f>D18/(D$6+D$19)*1000</f>
        <v>6.435295770689897</v>
      </c>
      <c r="G18" s="55">
        <v>26</v>
      </c>
      <c r="H18" s="55">
        <v>10</v>
      </c>
      <c r="I18" s="63" t="str">
        <f t="shared" si="0"/>
        <v>43時間42分05秒</v>
      </c>
      <c r="J18" s="64">
        <f>SUM(J19:J20)</f>
        <v>6881</v>
      </c>
      <c r="K18" s="58">
        <f>SUM(K19:K20)</f>
        <v>7102</v>
      </c>
      <c r="L18" s="54">
        <f>J18/(J$6+J$19)*1000</f>
        <v>5.7537822693867176</v>
      </c>
      <c r="M18" s="65">
        <f>K18/(K$6+K$19)*1000</f>
        <v>6.002183841600492</v>
      </c>
      <c r="R18" s="285" t="s">
        <v>53</v>
      </c>
      <c r="S18" s="313"/>
      <c r="T18" s="82">
        <f>SUM(T19:T20)</f>
        <v>1088</v>
      </c>
      <c r="U18" s="286" t="s">
        <v>119</v>
      </c>
      <c r="V18" s="284"/>
      <c r="W18" s="96"/>
      <c r="X18" s="96"/>
      <c r="Y18" s="1"/>
      <c r="Z18" s="1"/>
    </row>
    <row r="19" spans="1:26" ht="30" customHeight="1">
      <c r="A19" s="251"/>
      <c r="B19" s="270" t="s">
        <v>477</v>
      </c>
      <c r="C19" s="66">
        <v>160</v>
      </c>
      <c r="D19" s="58">
        <v>190</v>
      </c>
      <c r="E19" s="54">
        <f>C19/(C$6+C$19)*1000</f>
        <v>4.450130722589976</v>
      </c>
      <c r="F19" s="54">
        <f>D19/(D$6+D$19)*1000</f>
        <v>5.339328368694675</v>
      </c>
      <c r="G19" s="55">
        <v>23</v>
      </c>
      <c r="H19" s="55">
        <v>3</v>
      </c>
      <c r="I19" s="63" t="str">
        <f t="shared" si="0"/>
        <v>54時間54分00秒</v>
      </c>
      <c r="J19" s="64">
        <v>5362</v>
      </c>
      <c r="K19" s="58">
        <v>5567</v>
      </c>
      <c r="L19" s="54">
        <f>J19/(J$6+J$19)*1000</f>
        <v>4.483618736877137</v>
      </c>
      <c r="M19" s="65">
        <f>K19/(K$6+K$19)*1000</f>
        <v>4.704894036354539</v>
      </c>
      <c r="R19" s="288" t="s">
        <v>120</v>
      </c>
      <c r="S19" s="315"/>
      <c r="T19" s="82">
        <v>466</v>
      </c>
      <c r="U19" s="286" t="s">
        <v>121</v>
      </c>
      <c r="V19" s="284"/>
      <c r="W19" s="96"/>
      <c r="X19" s="96"/>
      <c r="Y19" s="1"/>
      <c r="Z19" s="1"/>
    </row>
    <row r="20" spans="1:26" ht="30" customHeight="1">
      <c r="A20" s="252"/>
      <c r="B20" s="270" t="s">
        <v>499</v>
      </c>
      <c r="C20" s="66">
        <v>41</v>
      </c>
      <c r="D20" s="58">
        <v>39</v>
      </c>
      <c r="E20" s="54">
        <f>C20/C$6*1000</f>
        <v>1.1454433703972733</v>
      </c>
      <c r="F20" s="54">
        <f>D20/D$6*1000</f>
        <v>1.1018505438621273</v>
      </c>
      <c r="G20" s="55">
        <v>32</v>
      </c>
      <c r="H20" s="55">
        <v>35</v>
      </c>
      <c r="I20" s="63" t="str">
        <f t="shared" si="0"/>
        <v>214時間14分38秒</v>
      </c>
      <c r="J20" s="64">
        <v>1519</v>
      </c>
      <c r="K20" s="58">
        <v>1535</v>
      </c>
      <c r="L20" s="54">
        <f>J20/J$6*1000</f>
        <v>1.2758841104131127</v>
      </c>
      <c r="M20" s="65">
        <f>K20/K$6*1000</f>
        <v>1.3034222689057793</v>
      </c>
      <c r="R20" s="288" t="s">
        <v>122</v>
      </c>
      <c r="S20" s="315"/>
      <c r="T20" s="82">
        <v>622</v>
      </c>
      <c r="U20" s="286" t="s">
        <v>123</v>
      </c>
      <c r="V20" s="284"/>
      <c r="W20" s="96"/>
      <c r="X20" s="96"/>
      <c r="Y20" s="1"/>
      <c r="Z20" s="1"/>
    </row>
    <row r="21" spans="1:26" ht="30" customHeight="1">
      <c r="A21" s="312" t="s">
        <v>96</v>
      </c>
      <c r="B21" s="313"/>
      <c r="C21" s="66">
        <v>23550</v>
      </c>
      <c r="D21" s="58">
        <v>22429</v>
      </c>
      <c r="E21" s="54">
        <f>C21/3714992*1000</f>
        <v>6.339179196079022</v>
      </c>
      <c r="F21" s="54">
        <f>D21/3723000*1000</f>
        <v>6.024442653773838</v>
      </c>
      <c r="G21" s="55">
        <v>10</v>
      </c>
      <c r="H21" s="55">
        <v>11</v>
      </c>
      <c r="I21" s="63" t="str">
        <f>U25</f>
        <v>22分23秒</v>
      </c>
      <c r="J21" s="64">
        <v>798138</v>
      </c>
      <c r="K21" s="58">
        <v>762028</v>
      </c>
      <c r="L21" s="54">
        <f>J21/125612633*1000</f>
        <v>6.353962821557924</v>
      </c>
      <c r="M21" s="65">
        <f>K21/125432000*1000</f>
        <v>6.075228011990561</v>
      </c>
      <c r="R21" s="285" t="s">
        <v>54</v>
      </c>
      <c r="S21" s="313"/>
      <c r="T21" s="82">
        <f>SUM(T22:T23)</f>
        <v>201</v>
      </c>
      <c r="U21" s="286" t="s">
        <v>124</v>
      </c>
      <c r="V21" s="284"/>
      <c r="W21" s="96"/>
      <c r="X21" s="96"/>
      <c r="Y21" s="1"/>
      <c r="Z21" s="1"/>
    </row>
    <row r="22" spans="1:26" ht="30" customHeight="1">
      <c r="A22" s="297" t="s">
        <v>97</v>
      </c>
      <c r="B22" s="293"/>
      <c r="C22" s="66">
        <v>7380</v>
      </c>
      <c r="D22" s="58">
        <v>6975</v>
      </c>
      <c r="E22" s="67">
        <f>C22/3714992*1000</f>
        <v>1.9865453276884582</v>
      </c>
      <c r="F22" s="67">
        <f>D22/3723000*1000</f>
        <v>1.8734891216760678</v>
      </c>
      <c r="G22" s="68">
        <v>22</v>
      </c>
      <c r="H22" s="68">
        <v>21</v>
      </c>
      <c r="I22" s="69" t="str">
        <f>U26</f>
        <v>1時間11分25秒</v>
      </c>
      <c r="J22" s="64">
        <v>264246</v>
      </c>
      <c r="K22" s="58">
        <v>250529</v>
      </c>
      <c r="L22" s="67">
        <f>J22/125612633*1000</f>
        <v>2.103657838300388</v>
      </c>
      <c r="M22" s="70">
        <f>K22/125432000*1000</f>
        <v>1.9973292301804961</v>
      </c>
      <c r="R22" s="288" t="s">
        <v>125</v>
      </c>
      <c r="S22" s="315"/>
      <c r="T22" s="82">
        <v>160</v>
      </c>
      <c r="U22" s="286" t="s">
        <v>126</v>
      </c>
      <c r="V22" s="284"/>
      <c r="W22" s="1"/>
      <c r="X22" s="1"/>
      <c r="Y22" s="1"/>
      <c r="Z22" s="1"/>
    </row>
    <row r="23" spans="1:26" ht="30" customHeight="1">
      <c r="A23" s="294" t="s">
        <v>98</v>
      </c>
      <c r="B23" s="295"/>
      <c r="C23" s="71"/>
      <c r="D23" s="72"/>
      <c r="E23" s="68">
        <v>1.47</v>
      </c>
      <c r="F23" s="68">
        <v>1.39</v>
      </c>
      <c r="G23" s="73">
        <v>23</v>
      </c>
      <c r="H23" s="73">
        <v>32</v>
      </c>
      <c r="I23" s="74"/>
      <c r="J23" s="75"/>
      <c r="K23" s="76"/>
      <c r="L23" s="68">
        <v>1.36</v>
      </c>
      <c r="M23" s="77">
        <v>1.34</v>
      </c>
      <c r="R23" s="288" t="s">
        <v>127</v>
      </c>
      <c r="S23" s="315"/>
      <c r="T23" s="82">
        <v>41</v>
      </c>
      <c r="U23" s="286" t="s">
        <v>128</v>
      </c>
      <c r="V23" s="284"/>
      <c r="W23" s="1"/>
      <c r="X23" s="1"/>
      <c r="Y23" s="1"/>
      <c r="Z23" s="1"/>
    </row>
    <row r="24" spans="1:26" ht="24.75" customHeight="1">
      <c r="A24" s="78"/>
      <c r="B24" s="78"/>
      <c r="C24" s="79"/>
      <c r="D24" s="79"/>
      <c r="E24" s="80"/>
      <c r="F24" s="80"/>
      <c r="G24" s="80"/>
      <c r="H24" s="80"/>
      <c r="I24" s="61"/>
      <c r="J24" s="81"/>
      <c r="K24" s="80"/>
      <c r="L24" s="80"/>
      <c r="M24" s="80"/>
      <c r="R24" s="84"/>
      <c r="S24" s="61"/>
      <c r="T24" s="82"/>
      <c r="U24" s="80"/>
      <c r="V24" s="83"/>
      <c r="W24" s="1"/>
      <c r="X24" s="1"/>
      <c r="Y24" s="1"/>
      <c r="Z24" s="1"/>
    </row>
    <row r="25" spans="1:26" ht="24.75" customHeight="1">
      <c r="A25" s="290" t="s">
        <v>1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R25" s="285" t="s">
        <v>129</v>
      </c>
      <c r="S25" s="313"/>
      <c r="T25" s="82">
        <v>23550</v>
      </c>
      <c r="U25" s="286" t="s">
        <v>130</v>
      </c>
      <c r="V25" s="284"/>
      <c r="W25" s="1"/>
      <c r="X25" s="1"/>
      <c r="Y25" s="1"/>
      <c r="Z25" s="1"/>
    </row>
    <row r="26" spans="1:26" ht="24.75" customHeight="1">
      <c r="A26" s="291" t="s">
        <v>501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R26" s="289" t="s">
        <v>131</v>
      </c>
      <c r="S26" s="293"/>
      <c r="T26" s="85">
        <v>7380</v>
      </c>
      <c r="U26" s="273" t="s">
        <v>132</v>
      </c>
      <c r="V26" s="274"/>
      <c r="W26" s="1"/>
      <c r="X26" s="1"/>
      <c r="Y26" s="1"/>
      <c r="Z26" s="1"/>
    </row>
    <row r="27" spans="1:13" ht="24.75" customHeight="1">
      <c r="A27" s="291" t="s">
        <v>502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</row>
    <row r="28" spans="1:13" ht="24.75" customHeight="1">
      <c r="A28" s="291" t="s">
        <v>2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</row>
    <row r="29" spans="1:13" ht="24.75" customHeight="1">
      <c r="A29" s="291" t="s">
        <v>517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</row>
    <row r="30" spans="1:13" ht="24.75" customHeight="1">
      <c r="A30" s="291" t="s">
        <v>518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</row>
  </sheetData>
  <mergeCells count="64">
    <mergeCell ref="R26:S26"/>
    <mergeCell ref="U26:V26"/>
    <mergeCell ref="R8:S8"/>
    <mergeCell ref="R23:S23"/>
    <mergeCell ref="U23:V23"/>
    <mergeCell ref="R25:S25"/>
    <mergeCell ref="U25:V25"/>
    <mergeCell ref="R21:S21"/>
    <mergeCell ref="U21:V21"/>
    <mergeCell ref="R22:S22"/>
    <mergeCell ref="U22:V22"/>
    <mergeCell ref="R19:S19"/>
    <mergeCell ref="U19:V19"/>
    <mergeCell ref="R20:S20"/>
    <mergeCell ref="U20:V20"/>
    <mergeCell ref="R17:S17"/>
    <mergeCell ref="U17:V17"/>
    <mergeCell ref="R18:S18"/>
    <mergeCell ref="U18:V18"/>
    <mergeCell ref="R15:S15"/>
    <mergeCell ref="U15:V15"/>
    <mergeCell ref="R16:S16"/>
    <mergeCell ref="U16:V16"/>
    <mergeCell ref="R13:S13"/>
    <mergeCell ref="U13:V13"/>
    <mergeCell ref="R14:S14"/>
    <mergeCell ref="U14:V14"/>
    <mergeCell ref="R11:S11"/>
    <mergeCell ref="U11:V11"/>
    <mergeCell ref="R12:S12"/>
    <mergeCell ref="U12:V12"/>
    <mergeCell ref="U8:V8"/>
    <mergeCell ref="R9:S9"/>
    <mergeCell ref="U9:V9"/>
    <mergeCell ref="R10:S10"/>
    <mergeCell ref="U10:V10"/>
    <mergeCell ref="A27:M27"/>
    <mergeCell ref="A28:M28"/>
    <mergeCell ref="A29:M29"/>
    <mergeCell ref="A30:M30"/>
    <mergeCell ref="A22:B22"/>
    <mergeCell ref="A23:B23"/>
    <mergeCell ref="A25:M25"/>
    <mergeCell ref="A26:M26"/>
    <mergeCell ref="A14:B14"/>
    <mergeCell ref="A15:B15"/>
    <mergeCell ref="A18:B18"/>
    <mergeCell ref="A21:B21"/>
    <mergeCell ref="A10:B10"/>
    <mergeCell ref="A11:B11"/>
    <mergeCell ref="A12:B12"/>
    <mergeCell ref="A13:B13"/>
    <mergeCell ref="A6:B6"/>
    <mergeCell ref="A7:B7"/>
    <mergeCell ref="A8:B8"/>
    <mergeCell ref="A9:B9"/>
    <mergeCell ref="A3:B5"/>
    <mergeCell ref="C3:I3"/>
    <mergeCell ref="J3:M3"/>
    <mergeCell ref="C4:D4"/>
    <mergeCell ref="E4:F4"/>
    <mergeCell ref="G4:H4"/>
    <mergeCell ref="J4:K4"/>
    <mergeCell ref="L4:M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A1" sqref="A1"/>
    </sheetView>
  </sheetViews>
  <sheetFormatPr defaultColWidth="9.00390625" defaultRowHeight="13.5"/>
  <cols>
    <col min="1" max="1" width="6.875" style="0" customWidth="1"/>
    <col min="2" max="15" width="6.00390625" style="0" customWidth="1"/>
    <col min="18" max="22" width="9.625" style="0" customWidth="1"/>
  </cols>
  <sheetData>
    <row r="1" spans="1:15" ht="17.25">
      <c r="A1" s="98" t="s">
        <v>134</v>
      </c>
      <c r="B1" s="88"/>
      <c r="C1" s="8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0.5" customHeight="1">
      <c r="A2" s="100"/>
      <c r="B2" s="88"/>
      <c r="C2" s="88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8.75" customHeight="1">
      <c r="A3" s="101"/>
      <c r="B3" s="276" t="s">
        <v>108</v>
      </c>
      <c r="C3" s="277"/>
      <c r="D3" s="278" t="s">
        <v>113</v>
      </c>
      <c r="E3" s="316"/>
      <c r="F3" s="276" t="s">
        <v>51</v>
      </c>
      <c r="G3" s="277"/>
      <c r="H3" s="278" t="s">
        <v>52</v>
      </c>
      <c r="I3" s="316"/>
      <c r="J3" s="276" t="s">
        <v>53</v>
      </c>
      <c r="K3" s="277"/>
      <c r="L3" s="278" t="s">
        <v>129</v>
      </c>
      <c r="M3" s="316"/>
      <c r="N3" s="276" t="s">
        <v>131</v>
      </c>
      <c r="O3" s="316"/>
    </row>
    <row r="4" spans="1:15" ht="18.75" customHeight="1">
      <c r="A4" s="102"/>
      <c r="B4" s="8" t="s">
        <v>135</v>
      </c>
      <c r="C4" s="103" t="s">
        <v>136</v>
      </c>
      <c r="D4" s="7" t="s">
        <v>135</v>
      </c>
      <c r="E4" s="10" t="s">
        <v>136</v>
      </c>
      <c r="F4" s="8" t="s">
        <v>135</v>
      </c>
      <c r="G4" s="103" t="s">
        <v>136</v>
      </c>
      <c r="H4" s="7" t="s">
        <v>135</v>
      </c>
      <c r="I4" s="10" t="s">
        <v>136</v>
      </c>
      <c r="J4" s="8" t="s">
        <v>135</v>
      </c>
      <c r="K4" s="103" t="s">
        <v>136</v>
      </c>
      <c r="L4" s="7" t="s">
        <v>135</v>
      </c>
      <c r="M4" s="10" t="s">
        <v>136</v>
      </c>
      <c r="N4" s="8" t="s">
        <v>135</v>
      </c>
      <c r="O4" s="10" t="s">
        <v>136</v>
      </c>
    </row>
    <row r="5" spans="1:15" ht="19.5" customHeight="1">
      <c r="A5" s="104" t="s">
        <v>137</v>
      </c>
      <c r="B5" s="105">
        <v>55328</v>
      </c>
      <c r="C5" s="107">
        <v>19</v>
      </c>
      <c r="D5" s="108">
        <v>19966</v>
      </c>
      <c r="E5" s="109">
        <v>6.9</v>
      </c>
      <c r="F5" s="105">
        <v>866</v>
      </c>
      <c r="G5" s="107">
        <v>15.7</v>
      </c>
      <c r="H5" s="108">
        <v>482</v>
      </c>
      <c r="I5" s="109">
        <v>8.7</v>
      </c>
      <c r="J5" s="105">
        <v>4431</v>
      </c>
      <c r="K5" s="107">
        <v>74.1</v>
      </c>
      <c r="L5" s="108">
        <v>27788</v>
      </c>
      <c r="M5" s="109">
        <v>9.5</v>
      </c>
      <c r="N5" s="105">
        <v>2064</v>
      </c>
      <c r="O5" s="110">
        <v>0.71</v>
      </c>
    </row>
    <row r="6" spans="1:15" ht="19.5" customHeight="1">
      <c r="A6" s="111">
        <v>50</v>
      </c>
      <c r="B6" s="112">
        <v>58276</v>
      </c>
      <c r="C6" s="113">
        <v>17.6</v>
      </c>
      <c r="D6" s="114">
        <v>19788</v>
      </c>
      <c r="E6" s="115">
        <v>6</v>
      </c>
      <c r="F6" s="112">
        <v>542</v>
      </c>
      <c r="G6" s="113">
        <v>9.3</v>
      </c>
      <c r="H6" s="114">
        <v>349</v>
      </c>
      <c r="I6" s="115">
        <v>6</v>
      </c>
      <c r="J6" s="112">
        <v>2709</v>
      </c>
      <c r="K6" s="113">
        <v>44.4</v>
      </c>
      <c r="L6" s="114">
        <v>27541</v>
      </c>
      <c r="M6" s="115">
        <v>8.3</v>
      </c>
      <c r="N6" s="112">
        <v>3536</v>
      </c>
      <c r="O6" s="116">
        <v>1.07</v>
      </c>
    </row>
    <row r="7" spans="1:15" ht="19.5" customHeight="1">
      <c r="A7" s="111">
        <v>55</v>
      </c>
      <c r="B7" s="112">
        <v>47160</v>
      </c>
      <c r="C7" s="113">
        <v>13.7</v>
      </c>
      <c r="D7" s="114">
        <v>20550</v>
      </c>
      <c r="E7" s="115">
        <v>6</v>
      </c>
      <c r="F7" s="112">
        <v>305</v>
      </c>
      <c r="G7" s="113">
        <v>6.5</v>
      </c>
      <c r="H7" s="114">
        <v>184</v>
      </c>
      <c r="I7" s="115">
        <v>3.9</v>
      </c>
      <c r="J7" s="112">
        <v>2039</v>
      </c>
      <c r="K7" s="113">
        <v>41.4</v>
      </c>
      <c r="L7" s="114">
        <v>22460</v>
      </c>
      <c r="M7" s="115">
        <v>6.5</v>
      </c>
      <c r="N7" s="112">
        <v>4202</v>
      </c>
      <c r="O7" s="116">
        <v>1.22</v>
      </c>
    </row>
    <row r="8" spans="1:15" ht="19.5" customHeight="1">
      <c r="A8" s="111">
        <v>60</v>
      </c>
      <c r="B8" s="112">
        <v>43932</v>
      </c>
      <c r="C8" s="113">
        <v>12.3</v>
      </c>
      <c r="D8" s="114">
        <v>21415</v>
      </c>
      <c r="E8" s="115">
        <v>6</v>
      </c>
      <c r="F8" s="112">
        <v>236</v>
      </c>
      <c r="G8" s="113">
        <v>5.4</v>
      </c>
      <c r="H8" s="114">
        <v>143</v>
      </c>
      <c r="I8" s="115">
        <v>3.3</v>
      </c>
      <c r="J8" s="112">
        <v>1819</v>
      </c>
      <c r="K8" s="113">
        <v>39.8</v>
      </c>
      <c r="L8" s="114">
        <v>21501</v>
      </c>
      <c r="M8" s="115">
        <v>6</v>
      </c>
      <c r="N8" s="112">
        <v>4572</v>
      </c>
      <c r="O8" s="116">
        <v>1.28</v>
      </c>
    </row>
    <row r="9" spans="1:15" ht="19.5" customHeight="1">
      <c r="A9" s="111">
        <v>62</v>
      </c>
      <c r="B9" s="112">
        <v>42126</v>
      </c>
      <c r="C9" s="113">
        <v>11.7</v>
      </c>
      <c r="D9" s="114">
        <v>21488</v>
      </c>
      <c r="E9" s="115">
        <v>6</v>
      </c>
      <c r="F9" s="112">
        <v>172</v>
      </c>
      <c r="G9" s="113">
        <v>4.1</v>
      </c>
      <c r="H9" s="114">
        <v>96</v>
      </c>
      <c r="I9" s="115">
        <v>2.3</v>
      </c>
      <c r="J9" s="112">
        <v>1629</v>
      </c>
      <c r="K9" s="113">
        <v>37.2</v>
      </c>
      <c r="L9" s="114">
        <v>20130</v>
      </c>
      <c r="M9" s="115">
        <v>5.6</v>
      </c>
      <c r="N9" s="112">
        <v>4447</v>
      </c>
      <c r="O9" s="116">
        <v>1.23</v>
      </c>
    </row>
    <row r="10" spans="1:15" ht="19.5" customHeight="1">
      <c r="A10" s="111">
        <v>63</v>
      </c>
      <c r="B10" s="112">
        <v>40720</v>
      </c>
      <c r="C10" s="113">
        <v>11.2</v>
      </c>
      <c r="D10" s="114">
        <v>22745</v>
      </c>
      <c r="E10" s="115">
        <v>6.3</v>
      </c>
      <c r="F10" s="112">
        <v>177</v>
      </c>
      <c r="G10" s="113">
        <v>4.3</v>
      </c>
      <c r="H10" s="114">
        <v>92</v>
      </c>
      <c r="I10" s="115">
        <v>2.3</v>
      </c>
      <c r="J10" s="112">
        <v>1568</v>
      </c>
      <c r="K10" s="113">
        <v>37.1</v>
      </c>
      <c r="L10" s="114">
        <v>20485</v>
      </c>
      <c r="M10" s="115">
        <v>5.6</v>
      </c>
      <c r="N10" s="112">
        <v>4199</v>
      </c>
      <c r="O10" s="116">
        <v>1.16</v>
      </c>
    </row>
    <row r="11" spans="1:15" ht="19.5" customHeight="1">
      <c r="A11" s="117" t="s">
        <v>138</v>
      </c>
      <c r="B11" s="112">
        <v>38075</v>
      </c>
      <c r="C11" s="113">
        <v>10.5</v>
      </c>
      <c r="D11" s="114">
        <v>22769</v>
      </c>
      <c r="E11" s="115">
        <v>6.3</v>
      </c>
      <c r="F11" s="112">
        <v>144</v>
      </c>
      <c r="G11" s="113">
        <v>3.8</v>
      </c>
      <c r="H11" s="114">
        <v>73</v>
      </c>
      <c r="I11" s="115">
        <v>1.9</v>
      </c>
      <c r="J11" s="112">
        <v>1503</v>
      </c>
      <c r="K11" s="113">
        <v>38</v>
      </c>
      <c r="L11" s="114">
        <v>20435</v>
      </c>
      <c r="M11" s="115">
        <v>5.6</v>
      </c>
      <c r="N11" s="112">
        <v>4302</v>
      </c>
      <c r="O11" s="116">
        <v>1.18</v>
      </c>
    </row>
    <row r="12" spans="1:15" ht="19.5" customHeight="1">
      <c r="A12" s="111">
        <v>2</v>
      </c>
      <c r="B12" s="112">
        <v>37045</v>
      </c>
      <c r="C12" s="113">
        <v>10.1</v>
      </c>
      <c r="D12" s="114">
        <v>23543</v>
      </c>
      <c r="E12" s="115">
        <v>6.4</v>
      </c>
      <c r="F12" s="112">
        <v>157</v>
      </c>
      <c r="G12" s="113">
        <v>4.2</v>
      </c>
      <c r="H12" s="114">
        <v>86</v>
      </c>
      <c r="I12" s="115">
        <v>2.3</v>
      </c>
      <c r="J12" s="112">
        <v>1464</v>
      </c>
      <c r="K12" s="113">
        <v>38</v>
      </c>
      <c r="L12" s="114">
        <v>20700</v>
      </c>
      <c r="M12" s="115">
        <v>5.7</v>
      </c>
      <c r="N12" s="112">
        <v>4432</v>
      </c>
      <c r="O12" s="116">
        <v>1.21</v>
      </c>
    </row>
    <row r="13" spans="1:15" ht="19.5" customHeight="1">
      <c r="A13" s="111">
        <v>3</v>
      </c>
      <c r="B13" s="112">
        <v>37385</v>
      </c>
      <c r="C13" s="113">
        <v>10.2</v>
      </c>
      <c r="D13" s="114">
        <v>23850</v>
      </c>
      <c r="E13" s="115">
        <v>6.5</v>
      </c>
      <c r="F13" s="112">
        <v>175</v>
      </c>
      <c r="G13" s="113">
        <v>4.7</v>
      </c>
      <c r="H13" s="114">
        <v>103</v>
      </c>
      <c r="I13" s="115">
        <v>2.8</v>
      </c>
      <c r="J13" s="112">
        <v>1334</v>
      </c>
      <c r="K13" s="113">
        <v>34.5</v>
      </c>
      <c r="L13" s="114">
        <v>21356</v>
      </c>
      <c r="M13" s="115">
        <v>5.8</v>
      </c>
      <c r="N13" s="112">
        <v>4571</v>
      </c>
      <c r="O13" s="116">
        <v>1.25</v>
      </c>
    </row>
    <row r="14" spans="1:15" ht="19.5" customHeight="1">
      <c r="A14" s="111">
        <v>4</v>
      </c>
      <c r="B14" s="112">
        <v>35973</v>
      </c>
      <c r="C14" s="113">
        <v>9.8</v>
      </c>
      <c r="D14" s="114">
        <v>24619</v>
      </c>
      <c r="E14" s="115">
        <v>6.7</v>
      </c>
      <c r="F14" s="112">
        <v>164</v>
      </c>
      <c r="G14" s="113">
        <v>4.6</v>
      </c>
      <c r="H14" s="114">
        <v>80</v>
      </c>
      <c r="I14" s="115">
        <v>2.2</v>
      </c>
      <c r="J14" s="112">
        <v>1321</v>
      </c>
      <c r="K14" s="113">
        <v>35.4</v>
      </c>
      <c r="L14" s="114">
        <v>22000</v>
      </c>
      <c r="M14" s="115">
        <v>6</v>
      </c>
      <c r="N14" s="112">
        <v>5017</v>
      </c>
      <c r="O14" s="116">
        <v>1.36</v>
      </c>
    </row>
    <row r="15" spans="1:15" ht="19.5" customHeight="1">
      <c r="A15" s="111">
        <v>5</v>
      </c>
      <c r="B15" s="112">
        <v>36098</v>
      </c>
      <c r="C15" s="113">
        <v>9.8</v>
      </c>
      <c r="D15" s="114">
        <v>25089</v>
      </c>
      <c r="E15" s="115">
        <v>6.8</v>
      </c>
      <c r="F15" s="112">
        <v>153</v>
      </c>
      <c r="G15" s="113">
        <v>4.2</v>
      </c>
      <c r="H15" s="114">
        <v>73</v>
      </c>
      <c r="I15" s="115">
        <v>2</v>
      </c>
      <c r="J15" s="112">
        <v>1191</v>
      </c>
      <c r="K15" s="113">
        <v>31.9</v>
      </c>
      <c r="L15" s="114">
        <v>23144</v>
      </c>
      <c r="M15" s="115">
        <v>6.3</v>
      </c>
      <c r="N15" s="112">
        <v>5292</v>
      </c>
      <c r="O15" s="116">
        <v>1.44</v>
      </c>
    </row>
    <row r="16" spans="1:15" ht="19.5" customHeight="1">
      <c r="A16" s="111">
        <v>6</v>
      </c>
      <c r="B16" s="112">
        <v>37462</v>
      </c>
      <c r="C16" s="113">
        <v>10.1</v>
      </c>
      <c r="D16" s="114">
        <v>25503</v>
      </c>
      <c r="E16" s="115">
        <v>6.9</v>
      </c>
      <c r="F16" s="112">
        <v>151</v>
      </c>
      <c r="G16" s="113">
        <v>4</v>
      </c>
      <c r="H16" s="114">
        <v>86</v>
      </c>
      <c r="I16" s="115">
        <v>2.3</v>
      </c>
      <c r="J16" s="112">
        <v>1196</v>
      </c>
      <c r="K16" s="113">
        <v>30.9</v>
      </c>
      <c r="L16" s="114">
        <v>22724</v>
      </c>
      <c r="M16" s="115">
        <v>6.1</v>
      </c>
      <c r="N16" s="112">
        <v>5426</v>
      </c>
      <c r="O16" s="116">
        <v>1.47</v>
      </c>
    </row>
    <row r="17" spans="1:15" ht="19.5" customHeight="1">
      <c r="A17" s="111">
        <v>7</v>
      </c>
      <c r="B17" s="112">
        <v>35345</v>
      </c>
      <c r="C17" s="113">
        <v>9.6</v>
      </c>
      <c r="D17" s="114">
        <v>26666</v>
      </c>
      <c r="E17" s="115">
        <v>7.2</v>
      </c>
      <c r="F17" s="112">
        <v>164</v>
      </c>
      <c r="G17" s="113">
        <v>4.6</v>
      </c>
      <c r="H17" s="114">
        <v>75</v>
      </c>
      <c r="I17" s="115">
        <v>2.1</v>
      </c>
      <c r="J17" s="112">
        <v>1086</v>
      </c>
      <c r="K17" s="113">
        <v>29.8</v>
      </c>
      <c r="L17" s="114">
        <v>22991</v>
      </c>
      <c r="M17" s="115">
        <v>6.2</v>
      </c>
      <c r="N17" s="112">
        <v>5723</v>
      </c>
      <c r="O17" s="116">
        <v>1.55</v>
      </c>
    </row>
    <row r="18" spans="1:15" ht="19.5" customHeight="1">
      <c r="A18" s="111">
        <v>8</v>
      </c>
      <c r="B18" s="112">
        <v>36081</v>
      </c>
      <c r="C18" s="113">
        <v>9.7</v>
      </c>
      <c r="D18" s="114">
        <v>26089</v>
      </c>
      <c r="E18" s="115">
        <v>7</v>
      </c>
      <c r="F18" s="112">
        <v>118</v>
      </c>
      <c r="G18" s="113">
        <v>3.3</v>
      </c>
      <c r="H18" s="114">
        <v>60</v>
      </c>
      <c r="I18" s="115">
        <v>1.7</v>
      </c>
      <c r="J18" s="112">
        <v>1074</v>
      </c>
      <c r="K18" s="113">
        <v>28.9</v>
      </c>
      <c r="L18" s="114">
        <v>23117</v>
      </c>
      <c r="M18" s="115">
        <v>6.2</v>
      </c>
      <c r="N18" s="112">
        <v>5795</v>
      </c>
      <c r="O18" s="116">
        <v>1.56</v>
      </c>
    </row>
    <row r="19" spans="1:15" ht="19.5" customHeight="1">
      <c r="A19" s="111">
        <v>9</v>
      </c>
      <c r="B19" s="112">
        <v>35606</v>
      </c>
      <c r="C19" s="113">
        <v>9.6</v>
      </c>
      <c r="D19" s="114">
        <v>26343</v>
      </c>
      <c r="E19" s="115">
        <v>7.1</v>
      </c>
      <c r="F19" s="112">
        <v>116</v>
      </c>
      <c r="G19" s="113">
        <v>3.3</v>
      </c>
      <c r="H19" s="114">
        <v>65</v>
      </c>
      <c r="I19" s="115">
        <v>1.8</v>
      </c>
      <c r="J19" s="112">
        <v>1026</v>
      </c>
      <c r="K19" s="113">
        <v>28</v>
      </c>
      <c r="L19" s="114">
        <v>22513</v>
      </c>
      <c r="M19" s="115">
        <v>6.1</v>
      </c>
      <c r="N19" s="112">
        <v>6298</v>
      </c>
      <c r="O19" s="116">
        <v>1.7</v>
      </c>
    </row>
    <row r="20" spans="1:15" ht="19.5" customHeight="1">
      <c r="A20" s="111">
        <v>10</v>
      </c>
      <c r="B20" s="112">
        <v>35921</v>
      </c>
      <c r="C20" s="113">
        <v>9.7</v>
      </c>
      <c r="D20" s="114">
        <v>27178</v>
      </c>
      <c r="E20" s="115">
        <v>7.3</v>
      </c>
      <c r="F20" s="112">
        <v>107</v>
      </c>
      <c r="G20" s="113">
        <v>3</v>
      </c>
      <c r="H20" s="114">
        <v>57</v>
      </c>
      <c r="I20" s="115">
        <v>1.6</v>
      </c>
      <c r="J20" s="112">
        <v>1017</v>
      </c>
      <c r="K20" s="113">
        <v>27.5</v>
      </c>
      <c r="L20" s="114">
        <v>23134</v>
      </c>
      <c r="M20" s="115">
        <v>6.2</v>
      </c>
      <c r="N20" s="112">
        <v>6780</v>
      </c>
      <c r="O20" s="116">
        <v>1.82</v>
      </c>
    </row>
    <row r="21" spans="1:15" ht="19.5" customHeight="1">
      <c r="A21" s="111">
        <v>11</v>
      </c>
      <c r="B21" s="112">
        <v>35395</v>
      </c>
      <c r="C21" s="113">
        <v>9.5</v>
      </c>
      <c r="D21" s="114">
        <v>28753</v>
      </c>
      <c r="E21" s="115">
        <v>7.7</v>
      </c>
      <c r="F21" s="112">
        <v>111</v>
      </c>
      <c r="G21" s="113">
        <v>3.1</v>
      </c>
      <c r="H21" s="114">
        <v>62</v>
      </c>
      <c r="I21" s="115">
        <v>1.8</v>
      </c>
      <c r="J21" s="112">
        <v>1080</v>
      </c>
      <c r="K21" s="113">
        <v>29.6</v>
      </c>
      <c r="L21" s="114">
        <v>22429</v>
      </c>
      <c r="M21" s="115">
        <v>6</v>
      </c>
      <c r="N21" s="112">
        <v>6976</v>
      </c>
      <c r="O21" s="116">
        <v>1.87</v>
      </c>
    </row>
    <row r="22" spans="1:15" ht="19.5" customHeight="1">
      <c r="A22" s="102">
        <v>12</v>
      </c>
      <c r="B22" s="118">
        <v>35794</v>
      </c>
      <c r="C22" s="119">
        <v>9.6</v>
      </c>
      <c r="D22" s="120">
        <v>28323</v>
      </c>
      <c r="E22" s="121">
        <v>7.6</v>
      </c>
      <c r="F22" s="118">
        <v>96</v>
      </c>
      <c r="G22" s="119">
        <v>2.7</v>
      </c>
      <c r="H22" s="120">
        <v>52</v>
      </c>
      <c r="I22" s="121">
        <v>1.5</v>
      </c>
      <c r="J22" s="118">
        <v>1088</v>
      </c>
      <c r="K22" s="119">
        <v>29.5</v>
      </c>
      <c r="L22" s="120">
        <v>23550</v>
      </c>
      <c r="M22" s="121">
        <v>6.3</v>
      </c>
      <c r="N22" s="118">
        <v>7380</v>
      </c>
      <c r="O22" s="122">
        <v>1.99</v>
      </c>
    </row>
    <row r="23" spans="1:15" ht="19.5" customHeight="1">
      <c r="A23" s="317" t="s">
        <v>451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</row>
    <row r="24" ht="9.75" customHeight="1"/>
    <row r="25" spans="1:22" ht="17.25">
      <c r="A25" s="98" t="s">
        <v>139</v>
      </c>
      <c r="R25" s="123" t="s">
        <v>140</v>
      </c>
      <c r="S25" s="124"/>
      <c r="T25" s="124"/>
      <c r="U25" s="124"/>
      <c r="V25" s="124"/>
    </row>
    <row r="26" spans="18:22" ht="13.5">
      <c r="R26" s="123" t="s">
        <v>141</v>
      </c>
      <c r="S26" s="123"/>
      <c r="T26" s="123"/>
      <c r="U26" s="123"/>
      <c r="V26" s="123"/>
    </row>
    <row r="27" spans="18:22" ht="13.5">
      <c r="R27" s="125" t="s">
        <v>142</v>
      </c>
      <c r="S27" s="125" t="s">
        <v>143</v>
      </c>
      <c r="T27" s="125" t="s">
        <v>144</v>
      </c>
      <c r="U27" s="125" t="s">
        <v>145</v>
      </c>
      <c r="V27" s="136" t="s">
        <v>146</v>
      </c>
    </row>
    <row r="28" spans="18:22" ht="13.5">
      <c r="R28" s="126" t="s">
        <v>147</v>
      </c>
      <c r="S28" s="127">
        <v>26.5</v>
      </c>
      <c r="T28" s="127">
        <v>9</v>
      </c>
      <c r="U28" s="127">
        <v>7.7</v>
      </c>
      <c r="V28" s="132">
        <v>0.89</v>
      </c>
    </row>
    <row r="29" spans="18:22" ht="13.5">
      <c r="R29" s="126" t="s">
        <v>148</v>
      </c>
      <c r="S29" s="127">
        <v>24.1</v>
      </c>
      <c r="T29" s="127">
        <v>8.1</v>
      </c>
      <c r="U29" s="127">
        <v>7.9</v>
      </c>
      <c r="V29" s="132">
        <v>0.83</v>
      </c>
    </row>
    <row r="30" spans="18:22" ht="13.5">
      <c r="R30" s="126" t="s">
        <v>149</v>
      </c>
      <c r="S30" s="127">
        <v>22.3</v>
      </c>
      <c r="T30" s="127">
        <v>8.5</v>
      </c>
      <c r="U30" s="127">
        <v>7.8</v>
      </c>
      <c r="V30" s="132">
        <v>0.79</v>
      </c>
    </row>
    <row r="31" spans="18:22" ht="13.5">
      <c r="R31" s="126" t="s">
        <v>150</v>
      </c>
      <c r="S31" s="127">
        <v>20.4</v>
      </c>
      <c r="T31" s="127">
        <v>7.7</v>
      </c>
      <c r="U31" s="127">
        <v>7.8</v>
      </c>
      <c r="V31" s="132">
        <v>0.8</v>
      </c>
    </row>
    <row r="32" spans="18:22" ht="13.5">
      <c r="R32" s="126" t="s">
        <v>151</v>
      </c>
      <c r="S32" s="127">
        <v>20.5</v>
      </c>
      <c r="T32" s="127">
        <v>7.4</v>
      </c>
      <c r="U32" s="127">
        <v>8.2</v>
      </c>
      <c r="V32" s="132">
        <v>0.74</v>
      </c>
    </row>
    <row r="33" spans="18:22" ht="13.5">
      <c r="R33" s="126" t="s">
        <v>152</v>
      </c>
      <c r="S33" s="127">
        <v>19.2</v>
      </c>
      <c r="T33" s="127">
        <v>7.6</v>
      </c>
      <c r="U33" s="127">
        <v>7.9</v>
      </c>
      <c r="V33" s="132">
        <v>0.74</v>
      </c>
    </row>
    <row r="34" spans="18:22" ht="13.5">
      <c r="R34" s="126" t="s">
        <v>153</v>
      </c>
      <c r="S34" s="127">
        <v>18.6</v>
      </c>
      <c r="T34" s="127">
        <v>7.8</v>
      </c>
      <c r="U34" s="127">
        <v>8.5</v>
      </c>
      <c r="V34" s="132">
        <v>0.68</v>
      </c>
    </row>
    <row r="35" spans="18:22" ht="13.5">
      <c r="R35" s="126" t="s">
        <v>154</v>
      </c>
      <c r="S35" s="127">
        <v>19</v>
      </c>
      <c r="T35" s="127">
        <v>7.4</v>
      </c>
      <c r="U35" s="127">
        <v>8.7</v>
      </c>
      <c r="V35" s="132">
        <v>0.75</v>
      </c>
    </row>
    <row r="36" spans="18:22" ht="13.5">
      <c r="R36" s="126" t="s">
        <v>155</v>
      </c>
      <c r="S36" s="127">
        <v>18.3</v>
      </c>
      <c r="T36" s="127">
        <v>7.2</v>
      </c>
      <c r="U36" s="127">
        <v>8.9</v>
      </c>
      <c r="V36" s="132">
        <v>0.7</v>
      </c>
    </row>
    <row r="37" spans="18:22" ht="13.5">
      <c r="R37" s="126" t="s">
        <v>156</v>
      </c>
      <c r="S37" s="127">
        <v>18</v>
      </c>
      <c r="T37" s="127">
        <v>7.2</v>
      </c>
      <c r="U37" s="127">
        <v>9</v>
      </c>
      <c r="V37" s="132">
        <v>0.66</v>
      </c>
    </row>
    <row r="38" spans="18:22" ht="13.5">
      <c r="R38" s="126" t="s">
        <v>157</v>
      </c>
      <c r="S38" s="127">
        <v>17.6</v>
      </c>
      <c r="T38" s="127">
        <v>7.2</v>
      </c>
      <c r="U38" s="127">
        <v>9</v>
      </c>
      <c r="V38" s="132">
        <v>0.63</v>
      </c>
    </row>
    <row r="39" spans="18:22" ht="13.5">
      <c r="R39" s="126" t="s">
        <v>158</v>
      </c>
      <c r="S39" s="127">
        <v>17.2</v>
      </c>
      <c r="T39" s="127">
        <v>7.3</v>
      </c>
      <c r="U39" s="127">
        <v>9.4</v>
      </c>
      <c r="V39" s="132">
        <v>0.63</v>
      </c>
    </row>
    <row r="40" spans="18:22" ht="13.5">
      <c r="R40" s="126" t="s">
        <v>159</v>
      </c>
      <c r="S40" s="127">
        <v>17.6</v>
      </c>
      <c r="T40" s="127">
        <v>6.8</v>
      </c>
      <c r="U40" s="127">
        <v>9.6</v>
      </c>
      <c r="V40" s="132">
        <v>0.63</v>
      </c>
    </row>
    <row r="41" spans="18:22" ht="13.5">
      <c r="R41" s="126" t="s">
        <v>160</v>
      </c>
      <c r="S41" s="127">
        <v>17.8</v>
      </c>
      <c r="T41" s="127">
        <v>6.7</v>
      </c>
      <c r="U41" s="127">
        <v>9.9</v>
      </c>
      <c r="V41" s="132">
        <v>0.66</v>
      </c>
    </row>
    <row r="42" spans="18:22" ht="13.5">
      <c r="R42" s="126" t="s">
        <v>161</v>
      </c>
      <c r="S42" s="127">
        <v>19</v>
      </c>
      <c r="T42" s="127">
        <v>6.9</v>
      </c>
      <c r="U42" s="127">
        <v>9.5</v>
      </c>
      <c r="V42" s="132">
        <v>0.71</v>
      </c>
    </row>
    <row r="43" spans="18:22" ht="13.5">
      <c r="R43" s="126" t="s">
        <v>162</v>
      </c>
      <c r="S43" s="127">
        <v>13.2</v>
      </c>
      <c r="T43" s="127">
        <v>6.5</v>
      </c>
      <c r="U43" s="127">
        <v>9.4</v>
      </c>
      <c r="V43" s="132">
        <v>0.73</v>
      </c>
    </row>
    <row r="44" spans="18:22" ht="13.5">
      <c r="R44" s="126" t="s">
        <v>163</v>
      </c>
      <c r="S44" s="127">
        <v>19.8</v>
      </c>
      <c r="T44" s="127">
        <v>6.5</v>
      </c>
      <c r="U44" s="127">
        <v>9.4</v>
      </c>
      <c r="V44" s="132">
        <v>0.78</v>
      </c>
    </row>
    <row r="45" spans="18:22" ht="13.5">
      <c r="R45" s="126" t="s">
        <v>164</v>
      </c>
      <c r="S45" s="127">
        <v>18.5</v>
      </c>
      <c r="T45" s="127">
        <v>6.4</v>
      </c>
      <c r="U45" s="127">
        <v>9.2</v>
      </c>
      <c r="V45" s="132">
        <v>0.77</v>
      </c>
    </row>
    <row r="46" spans="18:22" ht="13.5">
      <c r="R46" s="126" t="s">
        <v>165</v>
      </c>
      <c r="S46" s="127">
        <v>18.6</v>
      </c>
      <c r="T46" s="127">
        <v>6.5</v>
      </c>
      <c r="U46" s="127">
        <v>9.3</v>
      </c>
      <c r="V46" s="132">
        <v>0.84</v>
      </c>
    </row>
    <row r="47" spans="18:22" ht="13.5">
      <c r="R47" s="126" t="s">
        <v>166</v>
      </c>
      <c r="S47" s="127">
        <v>18.1</v>
      </c>
      <c r="T47" s="127">
        <v>6.5</v>
      </c>
      <c r="U47" s="127">
        <v>9.7</v>
      </c>
      <c r="V47" s="132">
        <v>0.87</v>
      </c>
    </row>
    <row r="48" spans="18:22" ht="13.5">
      <c r="R48" s="126" t="s">
        <v>167</v>
      </c>
      <c r="S48" s="127">
        <v>19.4</v>
      </c>
      <c r="T48" s="127">
        <v>6.3</v>
      </c>
      <c r="U48" s="127">
        <v>10.3</v>
      </c>
      <c r="V48" s="132">
        <v>0.97</v>
      </c>
    </row>
    <row r="49" spans="18:22" ht="13.5">
      <c r="R49" s="126" t="s">
        <v>168</v>
      </c>
      <c r="S49" s="127">
        <v>19.4</v>
      </c>
      <c r="T49" s="127">
        <v>6.2</v>
      </c>
      <c r="U49" s="127">
        <v>10.4</v>
      </c>
      <c r="V49" s="132">
        <v>1</v>
      </c>
    </row>
    <row r="50" spans="18:22" ht="13.5">
      <c r="R50" s="126" t="s">
        <v>169</v>
      </c>
      <c r="S50" s="127">
        <v>19.7</v>
      </c>
      <c r="T50" s="127">
        <v>6.2</v>
      </c>
      <c r="U50" s="127">
        <v>9.7</v>
      </c>
      <c r="V50" s="132">
        <v>1.02</v>
      </c>
    </row>
    <row r="51" spans="18:22" ht="13.5">
      <c r="R51" s="126" t="s">
        <v>170</v>
      </c>
      <c r="S51" s="127">
        <v>18.7</v>
      </c>
      <c r="T51" s="127">
        <v>6.2</v>
      </c>
      <c r="U51" s="127">
        <v>9.1</v>
      </c>
      <c r="V51" s="132">
        <v>1.05</v>
      </c>
    </row>
    <row r="52" spans="18:22" ht="13.5">
      <c r="R52" s="126" t="s">
        <v>171</v>
      </c>
      <c r="S52" s="127">
        <v>17.6</v>
      </c>
      <c r="T52" s="127">
        <v>6</v>
      </c>
      <c r="U52" s="127">
        <v>8.3</v>
      </c>
      <c r="V52" s="132">
        <v>1.07</v>
      </c>
    </row>
    <row r="53" spans="18:22" ht="13.5">
      <c r="R53" s="126" t="s">
        <v>172</v>
      </c>
      <c r="S53" s="127">
        <v>16.9</v>
      </c>
      <c r="T53" s="127">
        <v>6</v>
      </c>
      <c r="U53" s="127">
        <v>7.6</v>
      </c>
      <c r="V53" s="132">
        <v>1.13</v>
      </c>
    </row>
    <row r="54" spans="18:22" ht="13.5">
      <c r="R54" s="126" t="s">
        <v>173</v>
      </c>
      <c r="S54" s="127">
        <v>15.8</v>
      </c>
      <c r="T54" s="127">
        <v>5.9</v>
      </c>
      <c r="U54" s="127">
        <v>7</v>
      </c>
      <c r="V54" s="132">
        <v>1.19</v>
      </c>
    </row>
    <row r="55" spans="18:22" ht="13.5">
      <c r="R55" s="126" t="s">
        <v>174</v>
      </c>
      <c r="S55" s="127">
        <v>15.3</v>
      </c>
      <c r="T55" s="127">
        <v>5.9</v>
      </c>
      <c r="U55" s="127">
        <v>6.7</v>
      </c>
      <c r="V55" s="132">
        <v>1.16</v>
      </c>
    </row>
    <row r="56" spans="18:22" ht="13.5">
      <c r="R56" s="126" t="s">
        <v>175</v>
      </c>
      <c r="S56" s="127">
        <v>14.7</v>
      </c>
      <c r="T56" s="127">
        <v>5.7</v>
      </c>
      <c r="U56" s="127">
        <v>6.7</v>
      </c>
      <c r="V56" s="132">
        <v>1.16</v>
      </c>
    </row>
    <row r="57" spans="18:22" ht="13.5">
      <c r="R57" s="126" t="s">
        <v>176</v>
      </c>
      <c r="S57" s="127">
        <v>13.7</v>
      </c>
      <c r="T57" s="127">
        <v>6</v>
      </c>
      <c r="U57" s="127">
        <v>6.5</v>
      </c>
      <c r="V57" s="132">
        <v>1.22</v>
      </c>
    </row>
    <row r="58" spans="18:22" ht="13.5">
      <c r="R58" s="126" t="s">
        <v>177</v>
      </c>
      <c r="S58" s="127">
        <v>13.5</v>
      </c>
      <c r="T58" s="127">
        <v>5.9</v>
      </c>
      <c r="U58" s="127">
        <v>6.5</v>
      </c>
      <c r="V58" s="132">
        <v>1.28</v>
      </c>
    </row>
    <row r="59" spans="18:22" ht="13.5">
      <c r="R59" s="126" t="s">
        <v>178</v>
      </c>
      <c r="S59" s="127">
        <v>13.2</v>
      </c>
      <c r="T59" s="127">
        <v>5.9</v>
      </c>
      <c r="U59" s="127">
        <v>6.6</v>
      </c>
      <c r="V59" s="132">
        <v>1.39</v>
      </c>
    </row>
    <row r="60" spans="18:22" ht="13.5">
      <c r="R60" s="126" t="s">
        <v>179</v>
      </c>
      <c r="S60" s="127">
        <v>13.1</v>
      </c>
      <c r="T60" s="127">
        <v>6.1</v>
      </c>
      <c r="U60" s="127">
        <v>6.4</v>
      </c>
      <c r="V60" s="132">
        <v>1.45</v>
      </c>
    </row>
    <row r="61" spans="18:22" ht="13.5">
      <c r="R61" s="126" t="s">
        <v>180</v>
      </c>
      <c r="S61" s="127">
        <v>12.9</v>
      </c>
      <c r="T61" s="127">
        <v>6</v>
      </c>
      <c r="U61" s="127">
        <v>6.1</v>
      </c>
      <c r="V61" s="132">
        <v>1.37</v>
      </c>
    </row>
    <row r="62" spans="18:22" ht="13.5">
      <c r="R62" s="126" t="s">
        <v>181</v>
      </c>
      <c r="S62" s="127">
        <v>12.3</v>
      </c>
      <c r="T62" s="127">
        <v>6</v>
      </c>
      <c r="U62" s="127">
        <v>6</v>
      </c>
      <c r="V62" s="132">
        <v>1.28</v>
      </c>
    </row>
    <row r="63" spans="18:22" ht="13.5">
      <c r="R63" s="126" t="s">
        <v>182</v>
      </c>
      <c r="S63" s="127">
        <v>11.6</v>
      </c>
      <c r="T63" s="127">
        <v>5.9</v>
      </c>
      <c r="U63" s="127">
        <v>5.8</v>
      </c>
      <c r="V63" s="132">
        <v>1.27</v>
      </c>
    </row>
    <row r="64" spans="18:22" ht="13.5">
      <c r="R64" s="126" t="s">
        <v>183</v>
      </c>
      <c r="S64" s="127">
        <v>11.7</v>
      </c>
      <c r="T64" s="127">
        <v>6</v>
      </c>
      <c r="U64" s="127">
        <v>5.6</v>
      </c>
      <c r="V64" s="132">
        <v>1.23</v>
      </c>
    </row>
    <row r="65" spans="18:22" ht="13.5">
      <c r="R65" s="126" t="s">
        <v>184</v>
      </c>
      <c r="S65" s="127">
        <v>11.2</v>
      </c>
      <c r="T65" s="127">
        <v>6.3</v>
      </c>
      <c r="U65" s="127">
        <v>5.6</v>
      </c>
      <c r="V65" s="132">
        <v>1.16</v>
      </c>
    </row>
    <row r="66" spans="18:22" ht="13.5">
      <c r="R66" s="128" t="s">
        <v>185</v>
      </c>
      <c r="S66" s="127">
        <v>10.5</v>
      </c>
      <c r="T66" s="127">
        <v>6.3</v>
      </c>
      <c r="U66" s="127">
        <v>5.6</v>
      </c>
      <c r="V66" s="132">
        <v>1.18</v>
      </c>
    </row>
    <row r="67" spans="18:22" ht="13.5">
      <c r="R67" s="128" t="s">
        <v>186</v>
      </c>
      <c r="S67" s="127">
        <v>10.1</v>
      </c>
      <c r="T67" s="127">
        <v>6.4</v>
      </c>
      <c r="U67" s="127">
        <v>5.7</v>
      </c>
      <c r="V67" s="132">
        <v>1.21</v>
      </c>
    </row>
    <row r="68" spans="18:22" ht="13.5">
      <c r="R68" s="128" t="s">
        <v>187</v>
      </c>
      <c r="S68" s="127">
        <v>10.2</v>
      </c>
      <c r="T68" s="127">
        <v>6.5</v>
      </c>
      <c r="U68" s="127">
        <v>5.8</v>
      </c>
      <c r="V68" s="132">
        <v>1.25</v>
      </c>
    </row>
    <row r="69" spans="18:22" ht="13.5">
      <c r="R69" s="128" t="s">
        <v>188</v>
      </c>
      <c r="S69" s="127">
        <v>9.8</v>
      </c>
      <c r="T69" s="127">
        <v>6.7</v>
      </c>
      <c r="U69" s="127">
        <v>6</v>
      </c>
      <c r="V69" s="132">
        <v>1.36</v>
      </c>
    </row>
    <row r="70" spans="18:22" ht="13.5">
      <c r="R70" s="128" t="s">
        <v>189</v>
      </c>
      <c r="S70" s="127">
        <v>9.8</v>
      </c>
      <c r="T70" s="127">
        <v>6.8</v>
      </c>
      <c r="U70" s="127">
        <v>6.3</v>
      </c>
      <c r="V70" s="132">
        <v>1.44</v>
      </c>
    </row>
    <row r="71" spans="18:22" ht="13.5">
      <c r="R71" s="128" t="s">
        <v>190</v>
      </c>
      <c r="S71" s="127">
        <v>10.1</v>
      </c>
      <c r="T71" s="127">
        <v>6.9</v>
      </c>
      <c r="U71" s="127">
        <v>6.1</v>
      </c>
      <c r="V71" s="132">
        <v>1.47</v>
      </c>
    </row>
    <row r="72" spans="18:22" ht="13.5">
      <c r="R72" s="128" t="s">
        <v>191</v>
      </c>
      <c r="S72" s="126">
        <v>9.6</v>
      </c>
      <c r="T72" s="126">
        <v>7.2</v>
      </c>
      <c r="U72" s="126">
        <v>6.2</v>
      </c>
      <c r="V72" s="130">
        <v>1.55</v>
      </c>
    </row>
    <row r="73" spans="18:22" ht="13.5">
      <c r="R73" s="128" t="s">
        <v>192</v>
      </c>
      <c r="S73" s="126">
        <v>9.7</v>
      </c>
      <c r="T73" s="127">
        <v>7</v>
      </c>
      <c r="U73" s="126">
        <v>6.2</v>
      </c>
      <c r="V73" s="130">
        <v>1.56</v>
      </c>
    </row>
    <row r="74" spans="18:22" ht="13.5">
      <c r="R74" s="128" t="s">
        <v>193</v>
      </c>
      <c r="S74" s="126">
        <v>9.6</v>
      </c>
      <c r="T74" s="127">
        <v>7.1</v>
      </c>
      <c r="U74" s="126">
        <v>6.1</v>
      </c>
      <c r="V74" s="132">
        <v>1.7</v>
      </c>
    </row>
    <row r="75" spans="18:22" ht="13.5">
      <c r="R75" s="128" t="s">
        <v>194</v>
      </c>
      <c r="S75" s="126">
        <v>9.7</v>
      </c>
      <c r="T75" s="127">
        <v>7.3</v>
      </c>
      <c r="U75" s="126">
        <v>6.2</v>
      </c>
      <c r="V75" s="132">
        <v>1.82</v>
      </c>
    </row>
    <row r="76" spans="18:22" ht="13.5">
      <c r="R76" s="129" t="s">
        <v>195</v>
      </c>
      <c r="S76" s="130">
        <v>9.5</v>
      </c>
      <c r="T76" s="131">
        <v>7.7</v>
      </c>
      <c r="U76" s="135">
        <v>6</v>
      </c>
      <c r="V76" s="132">
        <v>1.87</v>
      </c>
    </row>
    <row r="77" spans="18:22" ht="13.5">
      <c r="R77" s="129" t="s">
        <v>196</v>
      </c>
      <c r="S77" s="130">
        <v>9.6</v>
      </c>
      <c r="T77" s="131">
        <v>7.6</v>
      </c>
      <c r="U77" s="135">
        <v>6.3</v>
      </c>
      <c r="V77" s="132">
        <v>1.99</v>
      </c>
    </row>
    <row r="78" spans="18:22" ht="13.5">
      <c r="R78" s="133" t="s">
        <v>197</v>
      </c>
      <c r="S78" s="134"/>
      <c r="T78" s="134"/>
      <c r="U78" s="134"/>
      <c r="V78" s="134"/>
    </row>
  </sheetData>
  <mergeCells count="8">
    <mergeCell ref="J3:K3"/>
    <mergeCell ref="L3:M3"/>
    <mergeCell ref="N3:O3"/>
    <mergeCell ref="A23:O23"/>
    <mergeCell ref="B3:C3"/>
    <mergeCell ref="D3:E3"/>
    <mergeCell ref="F3:G3"/>
    <mergeCell ref="H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2" width="7.625" style="1" customWidth="1"/>
    <col min="13" max="16384" width="9.00390625" style="1" customWidth="1"/>
  </cols>
  <sheetData>
    <row r="1" ht="19.5" customHeight="1">
      <c r="A1" s="2" t="s">
        <v>6</v>
      </c>
    </row>
    <row r="2" ht="10.5" customHeight="1"/>
    <row r="3" spans="1:12" ht="19.5" customHeight="1">
      <c r="A3" s="3" t="s">
        <v>452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318" t="s">
        <v>7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</row>
    <row r="5" spans="1:12" ht="19.5" customHeight="1">
      <c r="A5" s="318" t="s">
        <v>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</row>
    <row r="6" spans="1:12" ht="19.5" customHeight="1">
      <c r="A6" s="318" t="s">
        <v>9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</row>
    <row r="7" spans="1:12" ht="19.5" customHeight="1">
      <c r="A7" s="318" t="s">
        <v>10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</row>
    <row r="8" spans="1:12" ht="19.5" customHeight="1">
      <c r="A8" s="318" t="s">
        <v>456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</row>
    <row r="9" spans="1:12" ht="19.5" customHeight="1">
      <c r="A9" s="318" t="s">
        <v>457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</row>
    <row r="10" spans="1:12" ht="19.5" customHeight="1">
      <c r="A10" s="318" t="s">
        <v>458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</row>
    <row r="11" spans="1:12" ht="19.5" customHeight="1">
      <c r="A11" s="318" t="s">
        <v>453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</row>
    <row r="12" spans="1:12" ht="19.5" customHeight="1">
      <c r="A12" s="318" t="s">
        <v>459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</row>
    <row r="13" spans="1:12" ht="19.5" customHeight="1">
      <c r="A13" s="318" t="s">
        <v>460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</row>
    <row r="14" spans="1:12" ht="10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ht="19.5" customHeight="1">
      <c r="A15" s="5" t="s">
        <v>415</v>
      </c>
    </row>
    <row r="16" ht="10.5" customHeight="1"/>
    <row r="17" spans="2:11" ht="19.5" customHeight="1">
      <c r="B17" s="324"/>
      <c r="C17" s="325"/>
      <c r="D17" s="278" t="s">
        <v>11</v>
      </c>
      <c r="E17" s="328"/>
      <c r="F17" s="328"/>
      <c r="G17" s="316"/>
      <c r="H17" s="278" t="s">
        <v>12</v>
      </c>
      <c r="I17" s="316"/>
      <c r="J17" s="276" t="s">
        <v>13</v>
      </c>
      <c r="K17" s="316"/>
    </row>
    <row r="18" spans="2:12" ht="19.5" customHeight="1">
      <c r="B18" s="326"/>
      <c r="C18" s="327"/>
      <c r="D18" s="7" t="s">
        <v>14</v>
      </c>
      <c r="E18" s="8" t="s">
        <v>15</v>
      </c>
      <c r="F18" s="9" t="s">
        <v>16</v>
      </c>
      <c r="G18" s="10" t="s">
        <v>0</v>
      </c>
      <c r="H18" s="7" t="s">
        <v>17</v>
      </c>
      <c r="I18" s="243" t="s">
        <v>18</v>
      </c>
      <c r="J18" s="8" t="s">
        <v>19</v>
      </c>
      <c r="K18" s="10" t="s">
        <v>0</v>
      </c>
      <c r="L18" s="11"/>
    </row>
    <row r="19" spans="2:11" ht="19.5" customHeight="1">
      <c r="B19" s="308" t="s">
        <v>20</v>
      </c>
      <c r="C19" s="323"/>
      <c r="D19" s="12">
        <v>35794</v>
      </c>
      <c r="E19" s="13">
        <v>35395</v>
      </c>
      <c r="F19" s="14">
        <v>35921</v>
      </c>
      <c r="G19" s="15">
        <v>37045</v>
      </c>
      <c r="H19" s="244">
        <f>D19-E19</f>
        <v>399</v>
      </c>
      <c r="I19" s="245">
        <f>E19-F19</f>
        <v>-526</v>
      </c>
      <c r="J19" s="240">
        <v>100</v>
      </c>
      <c r="K19" s="16">
        <v>100</v>
      </c>
    </row>
    <row r="20" spans="2:11" ht="19.5" customHeight="1">
      <c r="B20" s="300" t="s">
        <v>21</v>
      </c>
      <c r="C20" s="301"/>
      <c r="D20" s="17">
        <v>577</v>
      </c>
      <c r="E20" s="18">
        <v>508</v>
      </c>
      <c r="F20" s="19">
        <v>491</v>
      </c>
      <c r="G20" s="20">
        <v>482</v>
      </c>
      <c r="H20" s="246">
        <f aca="true" t="shared" si="0" ref="H20:I25">D20-E20</f>
        <v>69</v>
      </c>
      <c r="I20" s="247">
        <f t="shared" si="0"/>
        <v>17</v>
      </c>
      <c r="J20" s="241">
        <f aca="true" t="shared" si="1" ref="J20:J25">D20/$D$19*100</f>
        <v>1.6120020115103089</v>
      </c>
      <c r="K20" s="21">
        <f>G20/$G$19*100</f>
        <v>1.301120259144284</v>
      </c>
    </row>
    <row r="21" spans="2:11" ht="19.5" customHeight="1">
      <c r="B21" s="319" t="s">
        <v>22</v>
      </c>
      <c r="C21" s="320"/>
      <c r="D21" s="17">
        <v>4892</v>
      </c>
      <c r="E21" s="18">
        <v>4969</v>
      </c>
      <c r="F21" s="19">
        <v>5225</v>
      </c>
      <c r="G21" s="20">
        <v>5692</v>
      </c>
      <c r="H21" s="246">
        <f t="shared" si="0"/>
        <v>-77</v>
      </c>
      <c r="I21" s="247">
        <f t="shared" si="0"/>
        <v>-256</v>
      </c>
      <c r="J21" s="241">
        <f t="shared" si="1"/>
        <v>13.667095043862098</v>
      </c>
      <c r="K21" s="21">
        <f>G21/$G$19*100</f>
        <v>15.365096504251586</v>
      </c>
    </row>
    <row r="22" spans="2:11" ht="19.5" customHeight="1">
      <c r="B22" s="319" t="s">
        <v>23</v>
      </c>
      <c r="C22" s="320"/>
      <c r="D22" s="17">
        <v>14495</v>
      </c>
      <c r="E22" s="18">
        <v>14621</v>
      </c>
      <c r="F22" s="19">
        <v>14918</v>
      </c>
      <c r="G22" s="20">
        <v>17216</v>
      </c>
      <c r="H22" s="246">
        <f t="shared" si="0"/>
        <v>-126</v>
      </c>
      <c r="I22" s="247">
        <f t="shared" si="0"/>
        <v>-297</v>
      </c>
      <c r="J22" s="241">
        <f t="shared" si="1"/>
        <v>40.49561379002068</v>
      </c>
      <c r="K22" s="21">
        <f>G22/$G$19*100</f>
        <v>46.473208260224055</v>
      </c>
    </row>
    <row r="23" spans="2:11" ht="19.5" customHeight="1">
      <c r="B23" s="319" t="s">
        <v>24</v>
      </c>
      <c r="C23" s="320"/>
      <c r="D23" s="17">
        <v>11922</v>
      </c>
      <c r="E23" s="18">
        <v>11589</v>
      </c>
      <c r="F23" s="19">
        <v>11721</v>
      </c>
      <c r="G23" s="20">
        <v>10841</v>
      </c>
      <c r="H23" s="246">
        <f t="shared" si="0"/>
        <v>333</v>
      </c>
      <c r="I23" s="247">
        <f t="shared" si="0"/>
        <v>-132</v>
      </c>
      <c r="J23" s="241">
        <f t="shared" si="1"/>
        <v>33.307258199698275</v>
      </c>
      <c r="K23" s="21">
        <f>G23/$G$19*100</f>
        <v>29.264408152247267</v>
      </c>
    </row>
    <row r="24" spans="2:11" ht="19.5" customHeight="1">
      <c r="B24" s="319" t="s">
        <v>25</v>
      </c>
      <c r="C24" s="320"/>
      <c r="D24" s="17">
        <v>3514</v>
      </c>
      <c r="E24" s="18">
        <v>3354</v>
      </c>
      <c r="F24" s="19">
        <v>3214</v>
      </c>
      <c r="G24" s="20">
        <v>2496</v>
      </c>
      <c r="H24" s="246">
        <f t="shared" si="0"/>
        <v>160</v>
      </c>
      <c r="I24" s="247">
        <f t="shared" si="0"/>
        <v>140</v>
      </c>
      <c r="J24" s="241">
        <f t="shared" si="1"/>
        <v>9.817287813600045</v>
      </c>
      <c r="K24" s="21">
        <f>G24/$G$19*100</f>
        <v>6.737751383452557</v>
      </c>
    </row>
    <row r="25" spans="2:11" ht="19.5" customHeight="1">
      <c r="B25" s="321" t="s">
        <v>26</v>
      </c>
      <c r="C25" s="322"/>
      <c r="D25" s="23">
        <v>393</v>
      </c>
      <c r="E25" s="24">
        <v>354</v>
      </c>
      <c r="F25" s="25">
        <v>351</v>
      </c>
      <c r="G25" s="26">
        <v>318</v>
      </c>
      <c r="H25" s="248">
        <f t="shared" si="0"/>
        <v>39</v>
      </c>
      <c r="I25" s="249">
        <f t="shared" si="0"/>
        <v>3</v>
      </c>
      <c r="J25" s="242">
        <f t="shared" si="1"/>
        <v>1.097949376990557</v>
      </c>
      <c r="K25" s="27">
        <v>0.8</v>
      </c>
    </row>
    <row r="26" ht="19.5" customHeight="1">
      <c r="A26" s="1" t="s">
        <v>454</v>
      </c>
    </row>
    <row r="27" ht="19.5" customHeight="1"/>
    <row r="28" ht="19.5" customHeight="1">
      <c r="A28" s="3" t="s">
        <v>27</v>
      </c>
    </row>
    <row r="29" spans="1:12" ht="19.5" customHeight="1">
      <c r="A29" s="318" t="s">
        <v>520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</row>
    <row r="30" spans="1:12" ht="19.5" customHeight="1">
      <c r="A30" s="318" t="s">
        <v>503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</row>
    <row r="31" spans="1:12" ht="19.5" customHeight="1">
      <c r="A31" s="318" t="s">
        <v>455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</row>
    <row r="32" spans="1:12" ht="19.5" customHeight="1">
      <c r="A32" s="318" t="s">
        <v>461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</row>
    <row r="33" spans="1:12" ht="19.5" customHeight="1">
      <c r="A33" s="318" t="s">
        <v>462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</row>
    <row r="34" spans="1:12" ht="10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9.5" customHeight="1">
      <c r="A35" s="5" t="s">
        <v>416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ht="10.5" customHeight="1"/>
    <row r="37" spans="2:12" ht="19.5" customHeight="1">
      <c r="B37" s="28"/>
      <c r="C37" s="29" t="s">
        <v>28</v>
      </c>
      <c r="D37" s="30" t="s">
        <v>29</v>
      </c>
      <c r="E37" s="30" t="s">
        <v>30</v>
      </c>
      <c r="F37" s="30" t="s">
        <v>31</v>
      </c>
      <c r="G37" s="30" t="s">
        <v>32</v>
      </c>
      <c r="H37" s="30" t="s">
        <v>33</v>
      </c>
      <c r="I37" s="30" t="s">
        <v>34</v>
      </c>
      <c r="J37" s="30" t="s">
        <v>35</v>
      </c>
      <c r="K37" s="30" t="s">
        <v>36</v>
      </c>
      <c r="L37" s="31" t="s">
        <v>37</v>
      </c>
    </row>
    <row r="38" spans="2:12" ht="19.5" customHeight="1">
      <c r="B38" s="32" t="s">
        <v>38</v>
      </c>
      <c r="C38" s="33">
        <v>2.11</v>
      </c>
      <c r="D38" s="34">
        <v>2.21</v>
      </c>
      <c r="E38" s="34">
        <v>2.12</v>
      </c>
      <c r="F38" s="35">
        <v>2.02</v>
      </c>
      <c r="G38" s="35">
        <v>1.8</v>
      </c>
      <c r="H38" s="35">
        <v>1.85</v>
      </c>
      <c r="I38" s="35">
        <v>1.8</v>
      </c>
      <c r="J38" s="35">
        <v>1.75</v>
      </c>
      <c r="K38" s="35">
        <v>1.65</v>
      </c>
      <c r="L38" s="36">
        <v>1.6</v>
      </c>
    </row>
    <row r="39" spans="2:12" ht="19.5" customHeight="1">
      <c r="B39" s="37" t="s">
        <v>39</v>
      </c>
      <c r="C39" s="38">
        <v>2</v>
      </c>
      <c r="D39" s="39">
        <v>2.14</v>
      </c>
      <c r="E39" s="39">
        <v>2.13</v>
      </c>
      <c r="F39" s="40">
        <v>1.91</v>
      </c>
      <c r="G39" s="40">
        <v>1.75</v>
      </c>
      <c r="H39" s="40">
        <v>1.76</v>
      </c>
      <c r="I39" s="40">
        <v>1.69</v>
      </c>
      <c r="J39" s="40">
        <v>1.66</v>
      </c>
      <c r="K39" s="40">
        <v>1.57</v>
      </c>
      <c r="L39" s="41">
        <v>1.54</v>
      </c>
    </row>
    <row r="40" ht="7.5" customHeight="1"/>
    <row r="41" spans="2:12" ht="19.5" customHeight="1">
      <c r="B41" s="28"/>
      <c r="C41" s="30" t="s">
        <v>40</v>
      </c>
      <c r="D41" s="30" t="s">
        <v>41</v>
      </c>
      <c r="E41" s="30" t="s">
        <v>42</v>
      </c>
      <c r="F41" s="30" t="s">
        <v>43</v>
      </c>
      <c r="G41" s="30" t="s">
        <v>44</v>
      </c>
      <c r="H41" s="30" t="s">
        <v>45</v>
      </c>
      <c r="I41" s="30" t="s">
        <v>46</v>
      </c>
      <c r="J41" s="42" t="s">
        <v>47</v>
      </c>
      <c r="K41" s="42" t="s">
        <v>48</v>
      </c>
      <c r="L41" s="43" t="s">
        <v>49</v>
      </c>
    </row>
    <row r="42" spans="2:12" ht="19.5" customHeight="1">
      <c r="B42" s="32" t="s">
        <v>38</v>
      </c>
      <c r="C42" s="35">
        <v>1.61</v>
      </c>
      <c r="D42" s="35">
        <v>1.53</v>
      </c>
      <c r="E42" s="35">
        <v>1.52</v>
      </c>
      <c r="F42" s="35">
        <v>1.56</v>
      </c>
      <c r="G42" s="35">
        <v>1.48</v>
      </c>
      <c r="H42" s="35">
        <v>1.46</v>
      </c>
      <c r="I42" s="35">
        <v>1.42</v>
      </c>
      <c r="J42" s="34">
        <v>1.42</v>
      </c>
      <c r="K42" s="34">
        <v>1.39</v>
      </c>
      <c r="L42" s="44">
        <v>1.47</v>
      </c>
    </row>
    <row r="43" spans="2:12" ht="19.5" customHeight="1">
      <c r="B43" s="37" t="s">
        <v>39</v>
      </c>
      <c r="C43" s="40">
        <v>1.53</v>
      </c>
      <c r="D43" s="40">
        <v>1.5</v>
      </c>
      <c r="E43" s="40">
        <v>1.46</v>
      </c>
      <c r="F43" s="40">
        <v>1.5</v>
      </c>
      <c r="G43" s="40">
        <v>1.42</v>
      </c>
      <c r="H43" s="40">
        <v>1.43</v>
      </c>
      <c r="I43" s="40">
        <v>1.39</v>
      </c>
      <c r="J43" s="39">
        <v>1.38</v>
      </c>
      <c r="K43" s="39">
        <v>1.34</v>
      </c>
      <c r="L43" s="22">
        <v>1.36</v>
      </c>
    </row>
  </sheetData>
  <mergeCells count="26"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B17:C18"/>
    <mergeCell ref="D17:G17"/>
    <mergeCell ref="H17:I17"/>
    <mergeCell ref="J17:K17"/>
    <mergeCell ref="B19:C19"/>
    <mergeCell ref="B20:C20"/>
    <mergeCell ref="B21:C21"/>
    <mergeCell ref="B22:C22"/>
    <mergeCell ref="B23:C23"/>
    <mergeCell ref="B24:C24"/>
    <mergeCell ref="B25:C25"/>
    <mergeCell ref="A29:L29"/>
    <mergeCell ref="A33:L33"/>
    <mergeCell ref="A30:L30"/>
    <mergeCell ref="A31:L31"/>
    <mergeCell ref="A32:L3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8" width="10.625" style="0" customWidth="1"/>
    <col min="9" max="9" width="10.125" style="0" customWidth="1"/>
  </cols>
  <sheetData>
    <row r="1" spans="1:17" ht="17.25">
      <c r="A1" s="2" t="s">
        <v>198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9.5" customHeight="1">
      <c r="A3" s="3" t="s">
        <v>257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9.5" customHeight="1">
      <c r="A5" s="318" t="s">
        <v>258</v>
      </c>
      <c r="B5" s="318"/>
      <c r="C5" s="318"/>
      <c r="D5" s="318"/>
      <c r="E5" s="318"/>
      <c r="F5" s="318"/>
      <c r="G5" s="318"/>
      <c r="H5" s="318"/>
      <c r="I5" s="318"/>
      <c r="J5" s="4"/>
      <c r="K5" s="4"/>
      <c r="L5" s="4"/>
      <c r="M5" s="4"/>
      <c r="N5" s="4"/>
      <c r="O5" s="4"/>
      <c r="P5" s="4"/>
      <c r="Q5" s="4"/>
    </row>
    <row r="6" spans="1:17" ht="19.5" customHeight="1">
      <c r="A6" s="318" t="s">
        <v>3</v>
      </c>
      <c r="B6" s="318"/>
      <c r="C6" s="318"/>
      <c r="D6" s="318"/>
      <c r="E6" s="318"/>
      <c r="F6" s="318"/>
      <c r="G6" s="318"/>
      <c r="H6" s="318"/>
      <c r="I6" s="318"/>
      <c r="J6" s="4"/>
      <c r="K6" s="4"/>
      <c r="L6" s="4"/>
      <c r="M6" s="4"/>
      <c r="N6" s="4"/>
      <c r="O6" s="4"/>
      <c r="P6" s="4"/>
      <c r="Q6" s="4"/>
    </row>
    <row r="7" spans="1:17" ht="19.5" customHeight="1">
      <c r="A7" s="318" t="s">
        <v>4</v>
      </c>
      <c r="B7" s="318"/>
      <c r="C7" s="318"/>
      <c r="D7" s="318"/>
      <c r="E7" s="318"/>
      <c r="F7" s="318"/>
      <c r="G7" s="318"/>
      <c r="H7" s="318"/>
      <c r="I7" s="318"/>
      <c r="J7" s="4"/>
      <c r="K7" s="4"/>
      <c r="L7" s="4"/>
      <c r="M7" s="4"/>
      <c r="N7" s="4"/>
      <c r="O7" s="4"/>
      <c r="P7" s="4"/>
      <c r="Q7" s="4"/>
    </row>
    <row r="8" spans="1:17" ht="19.5" customHeight="1">
      <c r="A8" s="318" t="s">
        <v>5</v>
      </c>
      <c r="B8" s="318"/>
      <c r="C8" s="318"/>
      <c r="D8" s="318"/>
      <c r="E8" s="318"/>
      <c r="F8" s="318"/>
      <c r="G8" s="318"/>
      <c r="H8" s="318"/>
      <c r="I8" s="318"/>
      <c r="J8" s="4"/>
      <c r="K8" s="4"/>
      <c r="L8" s="4"/>
      <c r="M8" s="4"/>
      <c r="N8" s="4"/>
      <c r="O8" s="4"/>
      <c r="P8" s="4"/>
      <c r="Q8" s="4"/>
    </row>
    <row r="9" spans="1:17" ht="19.5" customHeight="1">
      <c r="A9" s="318" t="s">
        <v>259</v>
      </c>
      <c r="B9" s="318"/>
      <c r="C9" s="318"/>
      <c r="D9" s="318"/>
      <c r="E9" s="318"/>
      <c r="F9" s="318"/>
      <c r="G9" s="318"/>
      <c r="H9" s="318"/>
      <c r="I9" s="318"/>
      <c r="J9" s="4"/>
      <c r="K9" s="4"/>
      <c r="L9" s="4"/>
      <c r="M9" s="4"/>
      <c r="N9" s="4"/>
      <c r="O9" s="4"/>
      <c r="P9" s="4"/>
      <c r="Q9" s="4"/>
    </row>
    <row r="10" spans="1:17" ht="19.5" customHeight="1">
      <c r="A10" s="318" t="s">
        <v>260</v>
      </c>
      <c r="B10" s="318"/>
      <c r="C10" s="318"/>
      <c r="D10" s="318"/>
      <c r="E10" s="318"/>
      <c r="F10" s="318"/>
      <c r="G10" s="318"/>
      <c r="H10" s="318"/>
      <c r="I10" s="318"/>
      <c r="J10" s="4"/>
      <c r="K10" s="4"/>
      <c r="L10" s="4"/>
      <c r="M10" s="4"/>
      <c r="N10" s="4"/>
      <c r="O10" s="4"/>
      <c r="P10" s="4"/>
      <c r="Q10" s="4"/>
    </row>
    <row r="11" spans="1:17" ht="19.5" customHeight="1">
      <c r="A11" s="318" t="s">
        <v>261</v>
      </c>
      <c r="B11" s="318"/>
      <c r="C11" s="318"/>
      <c r="D11" s="318"/>
      <c r="E11" s="318"/>
      <c r="F11" s="318"/>
      <c r="G11" s="318"/>
      <c r="H11" s="318"/>
      <c r="I11" s="318"/>
      <c r="J11" s="4"/>
      <c r="K11" s="4"/>
      <c r="L11" s="4"/>
      <c r="M11" s="4"/>
      <c r="N11" s="4"/>
      <c r="O11" s="4"/>
      <c r="P11" s="4"/>
      <c r="Q11" s="4"/>
    </row>
    <row r="12" spans="1:17" ht="19.5" customHeight="1">
      <c r="A12" s="318" t="s">
        <v>262</v>
      </c>
      <c r="B12" s="318"/>
      <c r="C12" s="318"/>
      <c r="D12" s="318"/>
      <c r="E12" s="318"/>
      <c r="F12" s="318"/>
      <c r="G12" s="318"/>
      <c r="H12" s="318"/>
      <c r="I12" s="318"/>
      <c r="J12" s="4"/>
      <c r="K12" s="4"/>
      <c r="L12" s="4"/>
      <c r="M12" s="4"/>
      <c r="N12" s="4"/>
      <c r="O12" s="4"/>
      <c r="P12" s="4"/>
      <c r="Q12" s="4"/>
    </row>
    <row r="13" spans="1:1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9.5" customHeight="1">
      <c r="A14" s="5" t="s">
        <v>414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0.5" customHeight="1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9.5" customHeight="1">
      <c r="B16" s="137"/>
      <c r="C16" s="278" t="s">
        <v>199</v>
      </c>
      <c r="D16" s="316"/>
      <c r="E16" s="276" t="s">
        <v>200</v>
      </c>
      <c r="F16" s="316"/>
      <c r="L16" s="1"/>
      <c r="M16" s="1"/>
      <c r="N16" s="1"/>
      <c r="O16" s="1"/>
      <c r="P16" s="1"/>
      <c r="Q16" s="1"/>
    </row>
    <row r="17" spans="2:17" ht="19.5" customHeight="1">
      <c r="B17" s="138"/>
      <c r="C17" s="139" t="s">
        <v>201</v>
      </c>
      <c r="D17" s="140" t="s">
        <v>202</v>
      </c>
      <c r="E17" s="141" t="s">
        <v>201</v>
      </c>
      <c r="F17" s="140" t="s">
        <v>202</v>
      </c>
      <c r="L17" s="99"/>
      <c r="M17" s="99"/>
      <c r="N17" s="99"/>
      <c r="O17" s="99"/>
      <c r="P17" s="99"/>
      <c r="Q17" s="99"/>
    </row>
    <row r="18" spans="2:17" ht="19.5" customHeight="1">
      <c r="B18" s="142" t="s">
        <v>203</v>
      </c>
      <c r="C18" s="143">
        <v>19741</v>
      </c>
      <c r="D18" s="144">
        <v>7.4</v>
      </c>
      <c r="E18" s="145">
        <v>693523</v>
      </c>
      <c r="F18" s="144">
        <v>7.8</v>
      </c>
      <c r="L18" s="1"/>
      <c r="M18" s="1"/>
      <c r="N18" s="1"/>
      <c r="O18" s="1"/>
      <c r="P18" s="1"/>
      <c r="Q18" s="1"/>
    </row>
    <row r="19" spans="2:17" ht="19.5" customHeight="1">
      <c r="B19" s="146">
        <v>35</v>
      </c>
      <c r="C19" s="143">
        <v>19935</v>
      </c>
      <c r="D19" s="144">
        <v>7.2</v>
      </c>
      <c r="E19" s="145">
        <v>706599</v>
      </c>
      <c r="F19" s="144">
        <v>7.6</v>
      </c>
      <c r="L19" s="1"/>
      <c r="M19" s="1"/>
      <c r="N19" s="1"/>
      <c r="O19" s="1"/>
      <c r="P19" s="1"/>
      <c r="Q19" s="1"/>
    </row>
    <row r="20" spans="2:17" ht="19.5" customHeight="1">
      <c r="B20" s="146">
        <v>40</v>
      </c>
      <c r="C20" s="143">
        <v>19966</v>
      </c>
      <c r="D20" s="144">
        <v>6.9</v>
      </c>
      <c r="E20" s="145">
        <v>700438</v>
      </c>
      <c r="F20" s="144">
        <v>7.1</v>
      </c>
      <c r="L20" s="1"/>
      <c r="M20" s="1"/>
      <c r="N20" s="1"/>
      <c r="O20" s="1"/>
      <c r="P20" s="1"/>
      <c r="Q20" s="1"/>
    </row>
    <row r="21" spans="2:17" ht="19.5" customHeight="1">
      <c r="B21" s="146">
        <v>45</v>
      </c>
      <c r="C21" s="143">
        <v>20302</v>
      </c>
      <c r="D21" s="144">
        <v>6.5</v>
      </c>
      <c r="E21" s="145">
        <v>712962</v>
      </c>
      <c r="F21" s="144">
        <v>6.9</v>
      </c>
      <c r="L21" s="1"/>
      <c r="M21" s="1"/>
      <c r="N21" s="1"/>
      <c r="O21" s="1"/>
      <c r="P21" s="1"/>
      <c r="Q21" s="1"/>
    </row>
    <row r="22" spans="2:17" ht="19.5" customHeight="1">
      <c r="B22" s="146">
        <v>50</v>
      </c>
      <c r="C22" s="143">
        <v>19788</v>
      </c>
      <c r="D22" s="144">
        <v>6</v>
      </c>
      <c r="E22" s="145">
        <v>702275</v>
      </c>
      <c r="F22" s="144">
        <v>6.3</v>
      </c>
      <c r="L22" s="1"/>
      <c r="M22" s="1"/>
      <c r="N22" s="1"/>
      <c r="O22" s="1"/>
      <c r="P22" s="1"/>
      <c r="Q22" s="1"/>
    </row>
    <row r="23" spans="2:17" ht="19.5" customHeight="1">
      <c r="B23" s="146">
        <v>55</v>
      </c>
      <c r="C23" s="143">
        <v>20550</v>
      </c>
      <c r="D23" s="144">
        <v>6</v>
      </c>
      <c r="E23" s="145">
        <v>722801</v>
      </c>
      <c r="F23" s="144">
        <v>6.2</v>
      </c>
      <c r="L23" s="1"/>
      <c r="M23" s="1"/>
      <c r="N23" s="1"/>
      <c r="O23" s="1"/>
      <c r="P23" s="1"/>
      <c r="Q23" s="1"/>
    </row>
    <row r="24" spans="2:17" ht="19.5" customHeight="1">
      <c r="B24" s="146">
        <v>60</v>
      </c>
      <c r="C24" s="143">
        <v>21415</v>
      </c>
      <c r="D24" s="144">
        <v>6</v>
      </c>
      <c r="E24" s="145">
        <v>752283</v>
      </c>
      <c r="F24" s="144">
        <v>6.3</v>
      </c>
      <c r="L24" s="1"/>
      <c r="M24" s="1"/>
      <c r="N24" s="1"/>
      <c r="O24" s="1"/>
      <c r="P24" s="1"/>
      <c r="Q24" s="1"/>
    </row>
    <row r="25" spans="2:17" ht="19.5" customHeight="1">
      <c r="B25" s="146">
        <v>63</v>
      </c>
      <c r="C25" s="143">
        <v>22745</v>
      </c>
      <c r="D25" s="144">
        <v>6.3</v>
      </c>
      <c r="E25" s="145">
        <v>793014</v>
      </c>
      <c r="F25" s="144">
        <v>6.5</v>
      </c>
      <c r="L25" s="1"/>
      <c r="M25" s="1"/>
      <c r="N25" s="1"/>
      <c r="O25" s="1"/>
      <c r="P25" s="1"/>
      <c r="Q25" s="1"/>
    </row>
    <row r="26" spans="2:17" ht="19.5" customHeight="1">
      <c r="B26" s="142" t="s">
        <v>204</v>
      </c>
      <c r="C26" s="143">
        <v>22769</v>
      </c>
      <c r="D26" s="144">
        <v>6.3</v>
      </c>
      <c r="E26" s="145">
        <v>788594</v>
      </c>
      <c r="F26" s="144">
        <v>6.4</v>
      </c>
      <c r="L26" s="1"/>
      <c r="M26" s="1"/>
      <c r="N26" s="1"/>
      <c r="O26" s="1"/>
      <c r="P26" s="1"/>
      <c r="Q26" s="1"/>
    </row>
    <row r="27" spans="2:17" ht="19.5" customHeight="1">
      <c r="B27" s="146">
        <v>2</v>
      </c>
      <c r="C27" s="143">
        <v>23543</v>
      </c>
      <c r="D27" s="144">
        <v>6.4</v>
      </c>
      <c r="E27" s="145">
        <v>820305</v>
      </c>
      <c r="F27" s="144">
        <v>6.7</v>
      </c>
      <c r="L27" s="1"/>
      <c r="M27" s="1"/>
      <c r="N27" s="1"/>
      <c r="O27" s="1"/>
      <c r="P27" s="1"/>
      <c r="Q27" s="1"/>
    </row>
    <row r="28" spans="2:17" ht="19.5" customHeight="1">
      <c r="B28" s="146">
        <v>3</v>
      </c>
      <c r="C28" s="143">
        <v>23850</v>
      </c>
      <c r="D28" s="144">
        <v>6.5</v>
      </c>
      <c r="E28" s="145">
        <v>829797</v>
      </c>
      <c r="F28" s="144">
        <v>6.7</v>
      </c>
      <c r="L28" s="1"/>
      <c r="M28" s="1"/>
      <c r="N28" s="1"/>
      <c r="O28" s="1"/>
      <c r="P28" s="1"/>
      <c r="Q28" s="1"/>
    </row>
    <row r="29" spans="2:17" ht="19.5" customHeight="1">
      <c r="B29" s="146">
        <v>4</v>
      </c>
      <c r="C29" s="143">
        <v>24619</v>
      </c>
      <c r="D29" s="144">
        <v>6.7</v>
      </c>
      <c r="E29" s="145">
        <v>856643</v>
      </c>
      <c r="F29" s="144">
        <v>6.9</v>
      </c>
      <c r="L29" s="1"/>
      <c r="M29" s="1"/>
      <c r="N29" s="1"/>
      <c r="O29" s="1"/>
      <c r="P29" s="1"/>
      <c r="Q29" s="1"/>
    </row>
    <row r="30" spans="2:17" ht="19.5" customHeight="1">
      <c r="B30" s="146">
        <v>5</v>
      </c>
      <c r="C30" s="143">
        <v>25088</v>
      </c>
      <c r="D30" s="144">
        <v>6.8</v>
      </c>
      <c r="E30" s="145">
        <v>878532</v>
      </c>
      <c r="F30" s="144">
        <v>7.1</v>
      </c>
      <c r="L30" s="1"/>
      <c r="M30" s="1"/>
      <c r="N30" s="1"/>
      <c r="O30" s="1"/>
      <c r="P30" s="1"/>
      <c r="Q30" s="1"/>
    </row>
    <row r="31" spans="2:17" ht="19.5" customHeight="1">
      <c r="B31" s="146">
        <v>6</v>
      </c>
      <c r="C31" s="143">
        <v>25503</v>
      </c>
      <c r="D31" s="144">
        <v>6.9</v>
      </c>
      <c r="E31" s="145">
        <v>875933</v>
      </c>
      <c r="F31" s="144">
        <v>7.1</v>
      </c>
      <c r="L31" s="1"/>
      <c r="M31" s="1"/>
      <c r="N31" s="1"/>
      <c r="O31" s="1"/>
      <c r="P31" s="1"/>
      <c r="Q31" s="1"/>
    </row>
    <row r="32" spans="2:17" ht="19.5" customHeight="1">
      <c r="B32" s="146">
        <v>7</v>
      </c>
      <c r="C32" s="143">
        <v>26666</v>
      </c>
      <c r="D32" s="144">
        <v>7.2</v>
      </c>
      <c r="E32" s="145">
        <v>922139</v>
      </c>
      <c r="F32" s="144">
        <v>7.4</v>
      </c>
      <c r="L32" s="1"/>
      <c r="M32" s="1"/>
      <c r="N32" s="1"/>
      <c r="O32" s="1"/>
      <c r="P32" s="1"/>
      <c r="Q32" s="1"/>
    </row>
    <row r="33" spans="2:17" ht="19.5" customHeight="1">
      <c r="B33" s="146">
        <v>8</v>
      </c>
      <c r="C33" s="143">
        <v>26089</v>
      </c>
      <c r="D33" s="144">
        <v>7</v>
      </c>
      <c r="E33" s="145">
        <v>896211</v>
      </c>
      <c r="F33" s="144">
        <v>7.2</v>
      </c>
      <c r="L33" s="1"/>
      <c r="M33" s="1"/>
      <c r="N33" s="1"/>
      <c r="O33" s="1"/>
      <c r="P33" s="1"/>
      <c r="Q33" s="1"/>
    </row>
    <row r="34" spans="2:17" ht="19.5" customHeight="1">
      <c r="B34" s="146">
        <v>9</v>
      </c>
      <c r="C34" s="143">
        <v>26343</v>
      </c>
      <c r="D34" s="144">
        <v>7.1</v>
      </c>
      <c r="E34" s="145">
        <v>913402</v>
      </c>
      <c r="F34" s="144">
        <v>7.3</v>
      </c>
      <c r="L34" s="1"/>
      <c r="M34" s="1"/>
      <c r="N34" s="1"/>
      <c r="O34" s="1"/>
      <c r="P34" s="1"/>
      <c r="Q34" s="1"/>
    </row>
    <row r="35" spans="2:17" ht="19.5" customHeight="1">
      <c r="B35" s="146">
        <v>10</v>
      </c>
      <c r="C35" s="143">
        <v>27178</v>
      </c>
      <c r="D35" s="144">
        <v>7.3</v>
      </c>
      <c r="E35" s="145">
        <v>936484</v>
      </c>
      <c r="F35" s="144">
        <v>7.5</v>
      </c>
      <c r="L35" s="1"/>
      <c r="M35" s="1"/>
      <c r="N35" s="1"/>
      <c r="O35" s="1"/>
      <c r="P35" s="1"/>
      <c r="Q35" s="1"/>
    </row>
    <row r="36" spans="2:17" ht="19.5" customHeight="1">
      <c r="B36" s="146">
        <v>11</v>
      </c>
      <c r="C36" s="147">
        <v>28753</v>
      </c>
      <c r="D36" s="148">
        <v>7.7</v>
      </c>
      <c r="E36" s="149">
        <v>982020</v>
      </c>
      <c r="F36" s="148">
        <v>7.8</v>
      </c>
      <c r="L36" s="1"/>
      <c r="M36" s="1"/>
      <c r="N36" s="1"/>
      <c r="O36" s="1"/>
      <c r="P36" s="1"/>
      <c r="Q36" s="1"/>
    </row>
    <row r="37" spans="2:17" ht="19.5" customHeight="1">
      <c r="B37" s="138">
        <v>12</v>
      </c>
      <c r="C37" s="150">
        <v>28323</v>
      </c>
      <c r="D37" s="151">
        <v>7.6</v>
      </c>
      <c r="E37" s="152">
        <v>961653</v>
      </c>
      <c r="F37" s="151">
        <v>7.7</v>
      </c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10">
    <mergeCell ref="A10:I10"/>
    <mergeCell ref="A11:I11"/>
    <mergeCell ref="A12:I12"/>
    <mergeCell ref="C16:D16"/>
    <mergeCell ref="E16:F16"/>
    <mergeCell ref="A5:I5"/>
    <mergeCell ref="A6:I6"/>
    <mergeCell ref="A7:I7"/>
    <mergeCell ref="A9:I9"/>
    <mergeCell ref="A8:I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9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1" sqref="A1"/>
    </sheetView>
  </sheetViews>
  <sheetFormatPr defaultColWidth="9.00390625" defaultRowHeight="13.5"/>
  <cols>
    <col min="1" max="1" width="2.625" style="86" customWidth="1"/>
    <col min="2" max="8" width="10.625" style="86" customWidth="1"/>
    <col min="9" max="9" width="9.00390625" style="86" customWidth="1"/>
    <col min="10" max="18" width="10.625" style="86" customWidth="1"/>
    <col min="19" max="16384" width="9.00390625" style="86" customWidth="1"/>
  </cols>
  <sheetData>
    <row r="1" spans="1:8" ht="19.5" customHeight="1">
      <c r="A1" s="5" t="s">
        <v>487</v>
      </c>
      <c r="B1" s="1"/>
      <c r="C1" s="1"/>
      <c r="D1" s="1"/>
      <c r="E1" s="1"/>
      <c r="F1" s="1"/>
      <c r="G1" s="1"/>
      <c r="H1" s="1"/>
    </row>
    <row r="2" spans="4:18" ht="10.5" customHeight="1">
      <c r="D2" s="161"/>
      <c r="E2" s="51"/>
      <c r="F2" s="51"/>
      <c r="G2" s="51"/>
      <c r="H2" s="1"/>
      <c r="J2" s="162" t="s">
        <v>205</v>
      </c>
      <c r="K2" s="162"/>
      <c r="L2" s="162"/>
      <c r="M2" s="162" t="s">
        <v>206</v>
      </c>
      <c r="N2" s="162"/>
      <c r="O2" s="162"/>
      <c r="P2" s="1"/>
      <c r="Q2" s="1"/>
      <c r="R2" s="1"/>
    </row>
    <row r="3" spans="2:18" ht="19.5" customHeight="1">
      <c r="B3" s="137"/>
      <c r="C3" s="278" t="s">
        <v>207</v>
      </c>
      <c r="D3" s="328"/>
      <c r="E3" s="316"/>
      <c r="F3" s="276" t="s">
        <v>481</v>
      </c>
      <c r="G3" s="328"/>
      <c r="H3" s="316"/>
      <c r="J3" s="163" t="s">
        <v>208</v>
      </c>
      <c r="K3" s="329" t="s">
        <v>209</v>
      </c>
      <c r="L3" s="330"/>
      <c r="M3" s="331"/>
      <c r="N3" s="99"/>
      <c r="O3" s="163" t="s">
        <v>210</v>
      </c>
      <c r="P3" s="329" t="s">
        <v>209</v>
      </c>
      <c r="Q3" s="330"/>
      <c r="R3" s="331"/>
    </row>
    <row r="4" spans="2:18" ht="19.5" customHeight="1">
      <c r="B4" s="138"/>
      <c r="C4" s="164" t="s">
        <v>211</v>
      </c>
      <c r="D4" s="165" t="s">
        <v>212</v>
      </c>
      <c r="E4" s="166" t="s">
        <v>213</v>
      </c>
      <c r="F4" s="164" t="s">
        <v>211</v>
      </c>
      <c r="G4" s="165" t="s">
        <v>212</v>
      </c>
      <c r="H4" s="166" t="s">
        <v>213</v>
      </c>
      <c r="J4" s="163"/>
      <c r="K4" s="167" t="s">
        <v>214</v>
      </c>
      <c r="L4" s="163" t="s">
        <v>215</v>
      </c>
      <c r="M4" s="163" t="s">
        <v>216</v>
      </c>
      <c r="N4" s="168"/>
      <c r="O4" s="163"/>
      <c r="P4" s="167" t="s">
        <v>217</v>
      </c>
      <c r="Q4" s="163" t="s">
        <v>215</v>
      </c>
      <c r="R4" s="163" t="s">
        <v>216</v>
      </c>
    </row>
    <row r="5" spans="2:18" ht="19.5" customHeight="1">
      <c r="B5" s="146" t="s">
        <v>218</v>
      </c>
      <c r="C5" s="153">
        <f>SUM(C7:C26)</f>
        <v>28323</v>
      </c>
      <c r="D5" s="154">
        <v>28753</v>
      </c>
      <c r="E5" s="159">
        <f>C5-D5</f>
        <v>-430</v>
      </c>
      <c r="F5" s="255">
        <f>C5/K5*100000</f>
        <v>762.3973349067777</v>
      </c>
      <c r="G5" s="256">
        <f>D5/P5*100000</f>
        <v>772.307279076014</v>
      </c>
      <c r="H5" s="271">
        <f>F5-G5</f>
        <v>-9.909944169236269</v>
      </c>
      <c r="J5" s="163" t="s">
        <v>219</v>
      </c>
      <c r="K5" s="169">
        <v>3714992</v>
      </c>
      <c r="L5" s="169"/>
      <c r="M5" s="169"/>
      <c r="N5" s="162"/>
      <c r="O5" s="163" t="s">
        <v>219</v>
      </c>
      <c r="P5" s="169">
        <v>3723000</v>
      </c>
      <c r="Q5" s="169">
        <v>3772245</v>
      </c>
      <c r="R5" s="169">
        <v>48404</v>
      </c>
    </row>
    <row r="6" spans="2:18" ht="19.5" customHeight="1">
      <c r="B6" s="155"/>
      <c r="C6" s="153"/>
      <c r="D6" s="156"/>
      <c r="E6" s="159" t="s">
        <v>220</v>
      </c>
      <c r="F6" s="255" t="s">
        <v>482</v>
      </c>
      <c r="G6" s="257"/>
      <c r="H6" s="148" t="s">
        <v>483</v>
      </c>
      <c r="J6" s="163"/>
      <c r="K6" s="169"/>
      <c r="L6" s="169"/>
      <c r="M6" s="169"/>
      <c r="N6" s="162"/>
      <c r="O6" s="163"/>
      <c r="P6" s="169"/>
      <c r="Q6" s="169"/>
      <c r="R6" s="169"/>
    </row>
    <row r="7" spans="2:18" ht="19.5" customHeight="1">
      <c r="B7" s="146" t="s">
        <v>221</v>
      </c>
      <c r="C7" s="153">
        <v>145</v>
      </c>
      <c r="D7" s="156">
        <v>164</v>
      </c>
      <c r="E7" s="159">
        <f>C7-D7</f>
        <v>-19</v>
      </c>
      <c r="F7" s="255">
        <f aca="true" t="shared" si="0" ref="F7:F26">C7/K7*100000</f>
        <v>81.83675542662348</v>
      </c>
      <c r="G7" s="257">
        <f aca="true" t="shared" si="1" ref="G7:G26">D7/P7*100000</f>
        <v>91.62625427402955</v>
      </c>
      <c r="H7" s="271">
        <f aca="true" t="shared" si="2" ref="H7:H26">F7-G7</f>
        <v>-9.789498847406065</v>
      </c>
      <c r="J7" s="169" t="s">
        <v>222</v>
      </c>
      <c r="K7" s="169">
        <v>177182</v>
      </c>
      <c r="L7" s="169"/>
      <c r="M7" s="169"/>
      <c r="N7" s="162"/>
      <c r="O7" s="169" t="s">
        <v>222</v>
      </c>
      <c r="P7" s="169">
        <f>Q7-R7</f>
        <v>178988</v>
      </c>
      <c r="Q7" s="169">
        <v>182475</v>
      </c>
      <c r="R7" s="169">
        <v>3487</v>
      </c>
    </row>
    <row r="8" spans="2:18" ht="19.5" customHeight="1">
      <c r="B8" s="146" t="s">
        <v>223</v>
      </c>
      <c r="C8" s="153">
        <v>27</v>
      </c>
      <c r="D8" s="156">
        <v>11</v>
      </c>
      <c r="E8" s="159">
        <f>C8-D8</f>
        <v>16</v>
      </c>
      <c r="F8" s="255">
        <f t="shared" si="0"/>
        <v>14.848789823629374</v>
      </c>
      <c r="G8" s="257">
        <f t="shared" si="1"/>
        <v>5.9880239520958085</v>
      </c>
      <c r="H8" s="271">
        <f t="shared" si="2"/>
        <v>8.860765871533566</v>
      </c>
      <c r="J8" s="169" t="s">
        <v>224</v>
      </c>
      <c r="K8" s="169">
        <v>181833</v>
      </c>
      <c r="L8" s="169"/>
      <c r="M8" s="169"/>
      <c r="N8" s="162"/>
      <c r="O8" s="169" t="s">
        <v>224</v>
      </c>
      <c r="P8" s="169">
        <f>Q8-R8</f>
        <v>183700</v>
      </c>
      <c r="Q8" s="169">
        <v>185674</v>
      </c>
      <c r="R8" s="169">
        <v>1974</v>
      </c>
    </row>
    <row r="9" spans="2:18" ht="19.5" customHeight="1">
      <c r="B9" s="146" t="s">
        <v>225</v>
      </c>
      <c r="C9" s="153">
        <v>19</v>
      </c>
      <c r="D9" s="156">
        <v>29</v>
      </c>
      <c r="E9" s="159">
        <f>C9-D9</f>
        <v>-10</v>
      </c>
      <c r="F9" s="255">
        <f t="shared" si="0"/>
        <v>9.380677778655503</v>
      </c>
      <c r="G9" s="257">
        <f t="shared" si="1"/>
        <v>13.855643307963172</v>
      </c>
      <c r="H9" s="271">
        <f t="shared" si="2"/>
        <v>-4.474965529307669</v>
      </c>
      <c r="J9" s="169" t="s">
        <v>226</v>
      </c>
      <c r="K9" s="169">
        <v>202544</v>
      </c>
      <c r="L9" s="169"/>
      <c r="M9" s="169"/>
      <c r="N9" s="162"/>
      <c r="O9" s="169" t="s">
        <v>226</v>
      </c>
      <c r="P9" s="169">
        <f>Q9-R9</f>
        <v>209301</v>
      </c>
      <c r="Q9" s="169">
        <v>211185</v>
      </c>
      <c r="R9" s="169">
        <v>1884</v>
      </c>
    </row>
    <row r="10" spans="2:18" ht="19.5" customHeight="1">
      <c r="B10" s="146" t="s">
        <v>227</v>
      </c>
      <c r="C10" s="153">
        <v>76</v>
      </c>
      <c r="D10" s="156">
        <v>58</v>
      </c>
      <c r="E10" s="159">
        <f>C10-D10</f>
        <v>18</v>
      </c>
      <c r="F10" s="255">
        <f t="shared" si="0"/>
        <v>36.14572434129173</v>
      </c>
      <c r="G10" s="257">
        <f t="shared" si="1"/>
        <v>25.574545390408662</v>
      </c>
      <c r="H10" s="271">
        <f t="shared" si="2"/>
        <v>10.57117895088307</v>
      </c>
      <c r="J10" s="169" t="s">
        <v>228</v>
      </c>
      <c r="K10" s="169">
        <v>210260</v>
      </c>
      <c r="L10" s="169"/>
      <c r="M10" s="169"/>
      <c r="N10" s="162"/>
      <c r="O10" s="169" t="s">
        <v>228</v>
      </c>
      <c r="P10" s="169">
        <f>Q10-R10</f>
        <v>226788</v>
      </c>
      <c r="Q10" s="169">
        <v>229882</v>
      </c>
      <c r="R10" s="169">
        <v>3094</v>
      </c>
    </row>
    <row r="11" spans="2:18" ht="19.5" customHeight="1">
      <c r="B11" s="146" t="s">
        <v>229</v>
      </c>
      <c r="C11" s="153">
        <v>115</v>
      </c>
      <c r="D11" s="156">
        <v>113</v>
      </c>
      <c r="E11" s="159">
        <f>C11-D11</f>
        <v>2</v>
      </c>
      <c r="F11" s="255">
        <f t="shared" si="0"/>
        <v>55.450547754976085</v>
      </c>
      <c r="G11" s="257">
        <f t="shared" si="1"/>
        <v>51.081757935754524</v>
      </c>
      <c r="H11" s="271">
        <f t="shared" si="2"/>
        <v>4.368789819221561</v>
      </c>
      <c r="J11" s="169" t="s">
        <v>230</v>
      </c>
      <c r="K11" s="169">
        <v>207392</v>
      </c>
      <c r="L11" s="169"/>
      <c r="M11" s="169"/>
      <c r="N11" s="162"/>
      <c r="O11" s="169" t="s">
        <v>230</v>
      </c>
      <c r="P11" s="169">
        <f>Q11-R11</f>
        <v>221214</v>
      </c>
      <c r="Q11" s="169">
        <v>228733</v>
      </c>
      <c r="R11" s="169">
        <v>7519</v>
      </c>
    </row>
    <row r="12" spans="2:18" ht="19.5" customHeight="1">
      <c r="B12" s="146"/>
      <c r="C12" s="153"/>
      <c r="D12" s="156"/>
      <c r="E12" s="159" t="s">
        <v>220</v>
      </c>
      <c r="F12" s="255" t="s">
        <v>484</v>
      </c>
      <c r="G12" s="257"/>
      <c r="H12" s="271" t="s">
        <v>485</v>
      </c>
      <c r="J12" s="169"/>
      <c r="K12" s="169"/>
      <c r="L12" s="169"/>
      <c r="M12" s="169"/>
      <c r="N12" s="162"/>
      <c r="O12" s="169"/>
      <c r="P12" s="169"/>
      <c r="Q12" s="169"/>
      <c r="R12" s="169"/>
    </row>
    <row r="13" spans="2:18" ht="19.5" customHeight="1">
      <c r="B13" s="146" t="s">
        <v>231</v>
      </c>
      <c r="C13" s="153">
        <v>133</v>
      </c>
      <c r="D13" s="156">
        <v>138</v>
      </c>
      <c r="E13" s="159">
        <f>C13-D13</f>
        <v>-5</v>
      </c>
      <c r="F13" s="255">
        <f t="shared" si="0"/>
        <v>48.5397916803527</v>
      </c>
      <c r="G13" s="257">
        <f t="shared" si="1"/>
        <v>51.763523220441336</v>
      </c>
      <c r="H13" s="271">
        <f t="shared" si="2"/>
        <v>-3.223731540088636</v>
      </c>
      <c r="J13" s="169" t="s">
        <v>232</v>
      </c>
      <c r="K13" s="169">
        <v>274002</v>
      </c>
      <c r="L13" s="169"/>
      <c r="M13" s="169"/>
      <c r="N13" s="162"/>
      <c r="O13" s="169" t="s">
        <v>232</v>
      </c>
      <c r="P13" s="169">
        <f>Q13-R13</f>
        <v>266597</v>
      </c>
      <c r="Q13" s="169">
        <v>274792</v>
      </c>
      <c r="R13" s="169">
        <v>8195</v>
      </c>
    </row>
    <row r="14" spans="2:18" ht="19.5" customHeight="1">
      <c r="B14" s="146" t="s">
        <v>233</v>
      </c>
      <c r="C14" s="153">
        <v>152</v>
      </c>
      <c r="D14" s="156">
        <v>137</v>
      </c>
      <c r="E14" s="159">
        <f>C14-D14</f>
        <v>15</v>
      </c>
      <c r="F14" s="255">
        <f t="shared" si="0"/>
        <v>61.06305966101967</v>
      </c>
      <c r="G14" s="257">
        <f t="shared" si="1"/>
        <v>55.47322303474972</v>
      </c>
      <c r="H14" s="271">
        <f t="shared" si="2"/>
        <v>5.58983662626995</v>
      </c>
      <c r="J14" s="169" t="s">
        <v>234</v>
      </c>
      <c r="K14" s="169">
        <v>248923</v>
      </c>
      <c r="L14" s="169"/>
      <c r="M14" s="169"/>
      <c r="N14" s="162"/>
      <c r="O14" s="169" t="s">
        <v>234</v>
      </c>
      <c r="P14" s="169">
        <f>Q14-R14</f>
        <v>246966</v>
      </c>
      <c r="Q14" s="169">
        <v>253747</v>
      </c>
      <c r="R14" s="169">
        <v>6781</v>
      </c>
    </row>
    <row r="15" spans="2:18" ht="19.5" customHeight="1">
      <c r="B15" s="146" t="s">
        <v>235</v>
      </c>
      <c r="C15" s="153">
        <v>186</v>
      </c>
      <c r="D15" s="156">
        <v>173</v>
      </c>
      <c r="E15" s="159">
        <f>C15-D15</f>
        <v>13</v>
      </c>
      <c r="F15" s="255">
        <f t="shared" si="0"/>
        <v>79.02048584853557</v>
      </c>
      <c r="G15" s="257">
        <f t="shared" si="1"/>
        <v>75.11516935648444</v>
      </c>
      <c r="H15" s="271">
        <f t="shared" si="2"/>
        <v>3.905316492051128</v>
      </c>
      <c r="J15" s="169" t="s">
        <v>236</v>
      </c>
      <c r="K15" s="169">
        <v>235382</v>
      </c>
      <c r="L15" s="169"/>
      <c r="M15" s="169"/>
      <c r="N15" s="162"/>
      <c r="O15" s="169" t="s">
        <v>236</v>
      </c>
      <c r="P15" s="169">
        <f>Q15-R15</f>
        <v>230313</v>
      </c>
      <c r="Q15" s="169">
        <v>235258</v>
      </c>
      <c r="R15" s="169">
        <v>4945</v>
      </c>
    </row>
    <row r="16" spans="2:18" ht="19.5" customHeight="1">
      <c r="B16" s="146" t="s">
        <v>237</v>
      </c>
      <c r="C16" s="153">
        <v>270</v>
      </c>
      <c r="D16" s="156">
        <v>286</v>
      </c>
      <c r="E16" s="159">
        <f>C16-D16</f>
        <v>-16</v>
      </c>
      <c r="F16" s="255">
        <f t="shared" si="0"/>
        <v>115.22703994537385</v>
      </c>
      <c r="G16" s="257">
        <f t="shared" si="1"/>
        <v>120.09439587479949</v>
      </c>
      <c r="H16" s="271">
        <f t="shared" si="2"/>
        <v>-4.867355929425642</v>
      </c>
      <c r="J16" s="169" t="s">
        <v>238</v>
      </c>
      <c r="K16" s="169">
        <v>234320</v>
      </c>
      <c r="L16" s="169"/>
      <c r="M16" s="169"/>
      <c r="N16" s="162"/>
      <c r="O16" s="169" t="s">
        <v>238</v>
      </c>
      <c r="P16" s="169">
        <f>Q16-R16</f>
        <v>238146</v>
      </c>
      <c r="Q16" s="169">
        <v>241703</v>
      </c>
      <c r="R16" s="169">
        <v>3557</v>
      </c>
    </row>
    <row r="17" spans="2:18" ht="19.5" customHeight="1">
      <c r="B17" s="146" t="s">
        <v>239</v>
      </c>
      <c r="C17" s="153">
        <v>566</v>
      </c>
      <c r="D17" s="156">
        <v>556</v>
      </c>
      <c r="E17" s="159">
        <f>C17-D17</f>
        <v>10</v>
      </c>
      <c r="F17" s="255">
        <f t="shared" si="0"/>
        <v>210.86592876010087</v>
      </c>
      <c r="G17" s="257">
        <f t="shared" si="1"/>
        <v>195.16510054863858</v>
      </c>
      <c r="H17" s="271">
        <f t="shared" si="2"/>
        <v>15.700828211462294</v>
      </c>
      <c r="J17" s="169" t="s">
        <v>240</v>
      </c>
      <c r="K17" s="169">
        <v>268417</v>
      </c>
      <c r="L17" s="169"/>
      <c r="M17" s="169"/>
      <c r="N17" s="162"/>
      <c r="O17" s="169" t="s">
        <v>240</v>
      </c>
      <c r="P17" s="169">
        <f>Q17-R17</f>
        <v>284887</v>
      </c>
      <c r="Q17" s="169">
        <v>287464</v>
      </c>
      <c r="R17" s="169">
        <v>2577</v>
      </c>
    </row>
    <row r="18" spans="2:18" ht="19.5" customHeight="1">
      <c r="B18" s="146"/>
      <c r="C18" s="153"/>
      <c r="D18" s="156"/>
      <c r="E18" s="159" t="s">
        <v>220</v>
      </c>
      <c r="F18" s="255" t="s">
        <v>484</v>
      </c>
      <c r="G18" s="257"/>
      <c r="H18" s="271" t="s">
        <v>485</v>
      </c>
      <c r="J18" s="169"/>
      <c r="K18" s="169"/>
      <c r="L18" s="169"/>
      <c r="M18" s="169"/>
      <c r="N18" s="162"/>
      <c r="O18" s="169"/>
      <c r="P18" s="169"/>
      <c r="Q18" s="169"/>
      <c r="R18" s="169"/>
    </row>
    <row r="19" spans="2:18" ht="19.5" customHeight="1">
      <c r="B19" s="146" t="s">
        <v>241</v>
      </c>
      <c r="C19" s="153">
        <v>984</v>
      </c>
      <c r="D19" s="156">
        <v>937</v>
      </c>
      <c r="E19" s="159">
        <f>C19-D19</f>
        <v>47</v>
      </c>
      <c r="F19" s="255">
        <f t="shared" si="0"/>
        <v>315.66284385275486</v>
      </c>
      <c r="G19" s="257">
        <f t="shared" si="1"/>
        <v>317.69173391198206</v>
      </c>
      <c r="H19" s="271">
        <f t="shared" si="2"/>
        <v>-2.0288900592271943</v>
      </c>
      <c r="J19" s="169" t="s">
        <v>242</v>
      </c>
      <c r="K19" s="169">
        <v>311725</v>
      </c>
      <c r="L19" s="169"/>
      <c r="M19" s="169"/>
      <c r="N19" s="162"/>
      <c r="O19" s="169" t="s">
        <v>242</v>
      </c>
      <c r="P19" s="169">
        <f>Q19-R19</f>
        <v>294940</v>
      </c>
      <c r="Q19" s="169">
        <v>296808</v>
      </c>
      <c r="R19" s="169">
        <v>1868</v>
      </c>
    </row>
    <row r="20" spans="2:18" ht="19.5" customHeight="1">
      <c r="B20" s="146" t="s">
        <v>243</v>
      </c>
      <c r="C20" s="153">
        <v>1279</v>
      </c>
      <c r="D20" s="156">
        <v>1347</v>
      </c>
      <c r="E20" s="159">
        <f>C20-D20</f>
        <v>-68</v>
      </c>
      <c r="F20" s="255">
        <f t="shared" si="0"/>
        <v>482.98233092786234</v>
      </c>
      <c r="G20" s="257">
        <f t="shared" si="1"/>
        <v>496.74002832192593</v>
      </c>
      <c r="H20" s="271">
        <f t="shared" si="2"/>
        <v>-13.757697394063598</v>
      </c>
      <c r="J20" s="169" t="s">
        <v>244</v>
      </c>
      <c r="K20" s="169">
        <v>264813</v>
      </c>
      <c r="L20" s="169"/>
      <c r="M20" s="169"/>
      <c r="N20" s="162"/>
      <c r="O20" s="169" t="s">
        <v>244</v>
      </c>
      <c r="P20" s="169">
        <f>Q20-R20</f>
        <v>271168</v>
      </c>
      <c r="Q20" s="169">
        <v>272234</v>
      </c>
      <c r="R20" s="169">
        <v>1066</v>
      </c>
    </row>
    <row r="21" spans="2:18" ht="19.5" customHeight="1">
      <c r="B21" s="146" t="s">
        <v>245</v>
      </c>
      <c r="C21" s="153">
        <v>1787</v>
      </c>
      <c r="D21" s="156">
        <v>1870</v>
      </c>
      <c r="E21" s="159">
        <f>C21-D21</f>
        <v>-83</v>
      </c>
      <c r="F21" s="255">
        <f t="shared" si="0"/>
        <v>766.1701781013386</v>
      </c>
      <c r="G21" s="257">
        <f t="shared" si="1"/>
        <v>818.1694879659082</v>
      </c>
      <c r="H21" s="271">
        <f t="shared" si="2"/>
        <v>-51.99930986456957</v>
      </c>
      <c r="J21" s="169" t="s">
        <v>246</v>
      </c>
      <c r="K21" s="169">
        <v>233238</v>
      </c>
      <c r="L21" s="169"/>
      <c r="M21" s="169"/>
      <c r="N21" s="162"/>
      <c r="O21" s="169" t="s">
        <v>246</v>
      </c>
      <c r="P21" s="169">
        <f>Q21-R21</f>
        <v>228559</v>
      </c>
      <c r="Q21" s="169">
        <v>229101</v>
      </c>
      <c r="R21" s="169">
        <v>542</v>
      </c>
    </row>
    <row r="22" spans="2:18" ht="19.5" customHeight="1">
      <c r="B22" s="146" t="s">
        <v>247</v>
      </c>
      <c r="C22" s="153">
        <v>2582</v>
      </c>
      <c r="D22" s="156">
        <v>2676</v>
      </c>
      <c r="E22" s="159">
        <f>C22-D22</f>
        <v>-94</v>
      </c>
      <c r="F22" s="255">
        <f t="shared" si="0"/>
        <v>1217.729232104285</v>
      </c>
      <c r="G22" s="257">
        <f t="shared" si="1"/>
        <v>1281.4864476582702</v>
      </c>
      <c r="H22" s="271">
        <f t="shared" si="2"/>
        <v>-63.757215553985134</v>
      </c>
      <c r="J22" s="169" t="s">
        <v>248</v>
      </c>
      <c r="K22" s="169">
        <v>212034</v>
      </c>
      <c r="L22" s="169"/>
      <c r="M22" s="169"/>
      <c r="N22" s="162"/>
      <c r="O22" s="169" t="s">
        <v>248</v>
      </c>
      <c r="P22" s="169">
        <f>Q22-R22</f>
        <v>208820</v>
      </c>
      <c r="Q22" s="169">
        <v>209151</v>
      </c>
      <c r="R22" s="169">
        <v>331</v>
      </c>
    </row>
    <row r="23" spans="2:18" ht="19.5" customHeight="1">
      <c r="B23" s="146" t="s">
        <v>249</v>
      </c>
      <c r="C23" s="153">
        <v>3455</v>
      </c>
      <c r="D23" s="156">
        <v>3511</v>
      </c>
      <c r="E23" s="159">
        <f>C23-D23</f>
        <v>-56</v>
      </c>
      <c r="F23" s="255">
        <f t="shared" si="0"/>
        <v>1920.5647738958837</v>
      </c>
      <c r="G23" s="257">
        <f t="shared" si="1"/>
        <v>1998.5769176035292</v>
      </c>
      <c r="H23" s="271">
        <f t="shared" si="2"/>
        <v>-78.01214370764546</v>
      </c>
      <c r="J23" s="169" t="s">
        <v>250</v>
      </c>
      <c r="K23" s="169">
        <v>179895</v>
      </c>
      <c r="L23" s="169"/>
      <c r="M23" s="169"/>
      <c r="N23" s="162"/>
      <c r="O23" s="169" t="s">
        <v>250</v>
      </c>
      <c r="P23" s="169">
        <f>Q23-R23</f>
        <v>175675</v>
      </c>
      <c r="Q23" s="169">
        <v>175913</v>
      </c>
      <c r="R23" s="169">
        <v>238</v>
      </c>
    </row>
    <row r="24" spans="2:18" ht="19.5" customHeight="1">
      <c r="B24" s="146"/>
      <c r="C24" s="153"/>
      <c r="D24" s="156"/>
      <c r="E24" s="159" t="s">
        <v>220</v>
      </c>
      <c r="F24" s="255" t="s">
        <v>484</v>
      </c>
      <c r="G24" s="257"/>
      <c r="H24" s="271" t="s">
        <v>485</v>
      </c>
      <c r="J24" s="169"/>
      <c r="K24" s="169"/>
      <c r="L24" s="169"/>
      <c r="M24" s="169"/>
      <c r="N24" s="162"/>
      <c r="O24" s="169"/>
      <c r="P24" s="169"/>
      <c r="Q24" s="169"/>
      <c r="R24" s="169"/>
    </row>
    <row r="25" spans="2:18" ht="19.5" customHeight="1">
      <c r="B25" s="146" t="s">
        <v>251</v>
      </c>
      <c r="C25" s="153">
        <v>3733</v>
      </c>
      <c r="D25" s="156">
        <v>3749</v>
      </c>
      <c r="E25" s="159">
        <f>C25-D25</f>
        <v>-16</v>
      </c>
      <c r="F25" s="255">
        <f t="shared" si="0"/>
        <v>2979.5589326905424</v>
      </c>
      <c r="G25" s="257">
        <f t="shared" si="1"/>
        <v>3192.349940819333</v>
      </c>
      <c r="H25" s="271">
        <f t="shared" si="2"/>
        <v>-212.7910081287905</v>
      </c>
      <c r="J25" s="169" t="s">
        <v>252</v>
      </c>
      <c r="K25" s="169">
        <v>125287</v>
      </c>
      <c r="L25" s="169"/>
      <c r="M25" s="169"/>
      <c r="N25" s="162"/>
      <c r="O25" s="169" t="s">
        <v>252</v>
      </c>
      <c r="P25" s="169">
        <f>Q25-R25</f>
        <v>117437</v>
      </c>
      <c r="Q25" s="169">
        <v>117654</v>
      </c>
      <c r="R25" s="169">
        <v>217</v>
      </c>
    </row>
    <row r="26" spans="2:18" ht="19.5" customHeight="1">
      <c r="B26" s="138" t="s">
        <v>253</v>
      </c>
      <c r="C26" s="157">
        <v>12814</v>
      </c>
      <c r="D26" s="158">
        <v>12998</v>
      </c>
      <c r="E26" s="160">
        <f>C26-D26</f>
        <v>-184</v>
      </c>
      <c r="F26" s="258">
        <f t="shared" si="0"/>
        <v>8706.582594988313</v>
      </c>
      <c r="G26" s="259">
        <f t="shared" si="1"/>
        <v>9283.291075956147</v>
      </c>
      <c r="H26" s="272">
        <f t="shared" si="2"/>
        <v>-576.7084809678345</v>
      </c>
      <c r="J26" s="169" t="s">
        <v>254</v>
      </c>
      <c r="K26" s="169">
        <v>147176</v>
      </c>
      <c r="L26" s="169"/>
      <c r="M26" s="169"/>
      <c r="N26" s="162"/>
      <c r="O26" s="169" t="s">
        <v>254</v>
      </c>
      <c r="P26" s="169">
        <f>Q26-R26</f>
        <v>140015</v>
      </c>
      <c r="Q26" s="169">
        <v>140143</v>
      </c>
      <c r="R26" s="169">
        <v>128</v>
      </c>
    </row>
    <row r="27" spans="1:18" ht="19.5" customHeight="1">
      <c r="A27" s="162"/>
      <c r="B27" s="162" t="s">
        <v>463</v>
      </c>
      <c r="C27" s="1"/>
      <c r="D27" s="1"/>
      <c r="E27" s="1"/>
      <c r="F27" s="1"/>
      <c r="G27" s="1"/>
      <c r="H27" s="1"/>
      <c r="J27" s="170"/>
      <c r="K27" s="170"/>
      <c r="L27" s="170"/>
      <c r="M27" s="170"/>
      <c r="N27" s="162"/>
      <c r="O27" s="170" t="s">
        <v>255</v>
      </c>
      <c r="P27" s="170"/>
      <c r="Q27" s="170">
        <v>330</v>
      </c>
      <c r="R27" s="170">
        <v>3</v>
      </c>
    </row>
    <row r="28" spans="1:18" ht="19.5" customHeight="1">
      <c r="A28" s="162"/>
      <c r="B28" s="162"/>
      <c r="C28" s="1"/>
      <c r="D28" s="1"/>
      <c r="E28" s="1"/>
      <c r="F28" s="1"/>
      <c r="G28" s="1"/>
      <c r="H28" s="1"/>
      <c r="J28" s="170"/>
      <c r="K28" s="170"/>
      <c r="L28" s="170"/>
      <c r="M28" s="170"/>
      <c r="N28" s="162"/>
      <c r="O28" s="170"/>
      <c r="P28" s="170"/>
      <c r="Q28" s="170"/>
      <c r="R28" s="170"/>
    </row>
    <row r="29" spans="10:18" ht="19.5" customHeight="1">
      <c r="J29" s="162" t="s">
        <v>486</v>
      </c>
      <c r="K29" s="162"/>
      <c r="L29" s="162"/>
      <c r="M29" s="162"/>
      <c r="N29" s="1"/>
      <c r="O29" s="162" t="s">
        <v>256</v>
      </c>
      <c r="P29" s="162"/>
      <c r="Q29" s="162"/>
      <c r="R29" s="162"/>
    </row>
    <row r="30" spans="1:9" ht="19.5" customHeight="1">
      <c r="A30" s="3" t="s">
        <v>263</v>
      </c>
      <c r="B30" s="4"/>
      <c r="C30" s="4"/>
      <c r="D30" s="4"/>
      <c r="E30" s="4"/>
      <c r="F30" s="4"/>
      <c r="G30" s="4"/>
      <c r="H30" s="4"/>
      <c r="I30" s="4"/>
    </row>
    <row r="31" spans="1:9" ht="10.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9.5" customHeight="1">
      <c r="A32" s="318" t="s">
        <v>264</v>
      </c>
      <c r="B32" s="318"/>
      <c r="C32" s="318"/>
      <c r="D32" s="318"/>
      <c r="E32" s="318"/>
      <c r="F32" s="318"/>
      <c r="G32" s="318"/>
      <c r="H32" s="318"/>
      <c r="I32" s="318"/>
    </row>
    <row r="33" spans="1:9" ht="19.5" customHeight="1">
      <c r="A33" s="318" t="s">
        <v>265</v>
      </c>
      <c r="B33" s="318"/>
      <c r="C33" s="318"/>
      <c r="D33" s="318"/>
      <c r="E33" s="318"/>
      <c r="F33" s="318"/>
      <c r="G33" s="318"/>
      <c r="H33" s="318"/>
      <c r="I33" s="318"/>
    </row>
    <row r="34" spans="1:9" ht="19.5" customHeight="1">
      <c r="A34" s="318" t="s">
        <v>478</v>
      </c>
      <c r="B34" s="318"/>
      <c r="C34" s="318"/>
      <c r="D34" s="318"/>
      <c r="E34" s="318"/>
      <c r="F34" s="318"/>
      <c r="G34" s="318"/>
      <c r="H34" s="318"/>
      <c r="I34" s="318"/>
    </row>
    <row r="35" spans="1:9" ht="19.5" customHeight="1">
      <c r="A35" s="318" t="s">
        <v>519</v>
      </c>
      <c r="B35" s="318"/>
      <c r="C35" s="318"/>
      <c r="D35" s="318"/>
      <c r="E35" s="318"/>
      <c r="F35" s="318"/>
      <c r="G35" s="318"/>
      <c r="H35" s="318"/>
      <c r="I35" s="318"/>
    </row>
    <row r="36" spans="1:9" ht="19.5" customHeight="1">
      <c r="A36" s="318" t="s">
        <v>479</v>
      </c>
      <c r="B36" s="318"/>
      <c r="C36" s="318"/>
      <c r="D36" s="318"/>
      <c r="E36" s="318"/>
      <c r="F36" s="318"/>
      <c r="G36" s="318"/>
      <c r="H36" s="318"/>
      <c r="I36" s="318"/>
    </row>
    <row r="37" spans="1:9" ht="19.5" customHeight="1">
      <c r="A37" s="318" t="s">
        <v>266</v>
      </c>
      <c r="B37" s="318"/>
      <c r="C37" s="318"/>
      <c r="D37" s="318"/>
      <c r="E37" s="318"/>
      <c r="F37" s="318"/>
      <c r="G37" s="318"/>
      <c r="H37" s="318"/>
      <c r="I37" s="318"/>
    </row>
    <row r="38" spans="1:9" ht="19.5" customHeight="1">
      <c r="A38" s="318" t="s">
        <v>504</v>
      </c>
      <c r="B38" s="318"/>
      <c r="C38" s="318"/>
      <c r="D38" s="318"/>
      <c r="E38" s="318"/>
      <c r="F38" s="318"/>
      <c r="G38" s="318"/>
      <c r="H38" s="318"/>
      <c r="I38" s="318"/>
    </row>
    <row r="39" spans="1:9" ht="19.5" customHeight="1">
      <c r="A39" s="318" t="s">
        <v>505</v>
      </c>
      <c r="B39" s="318"/>
      <c r="C39" s="318"/>
      <c r="D39" s="318"/>
      <c r="E39" s="318"/>
      <c r="F39" s="318"/>
      <c r="G39" s="318"/>
      <c r="H39" s="318"/>
      <c r="I39" s="318"/>
    </row>
    <row r="40" spans="1:9" ht="19.5" customHeight="1">
      <c r="A40" s="318" t="s">
        <v>480</v>
      </c>
      <c r="B40" s="318"/>
      <c r="C40" s="318"/>
      <c r="D40" s="318"/>
      <c r="E40" s="318"/>
      <c r="F40" s="318"/>
      <c r="G40" s="318"/>
      <c r="H40" s="318"/>
      <c r="I40" s="318"/>
    </row>
    <row r="41" spans="1:9" ht="19.5" customHeight="1">
      <c r="A41" s="318" t="s">
        <v>506</v>
      </c>
      <c r="B41" s="318"/>
      <c r="C41" s="318"/>
      <c r="D41" s="318"/>
      <c r="E41" s="318"/>
      <c r="F41" s="318"/>
      <c r="G41" s="318"/>
      <c r="H41" s="318"/>
      <c r="I41" s="318"/>
    </row>
    <row r="42" ht="19.5" customHeight="1"/>
  </sheetData>
  <mergeCells count="14">
    <mergeCell ref="C3:E3"/>
    <mergeCell ref="K3:M3"/>
    <mergeCell ref="P3:R3"/>
    <mergeCell ref="A32:I32"/>
    <mergeCell ref="A41:I41"/>
    <mergeCell ref="F3:H3"/>
    <mergeCell ref="A37:I37"/>
    <mergeCell ref="A38:I38"/>
    <mergeCell ref="A39:I39"/>
    <mergeCell ref="A40:I40"/>
    <mergeCell ref="A33:I33"/>
    <mergeCell ref="A34:I34"/>
    <mergeCell ref="A35:I35"/>
    <mergeCell ref="A36:I3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8.625" style="0" customWidth="1"/>
    <col min="3" max="3" width="2.625" style="0" customWidth="1"/>
    <col min="4" max="4" width="5.625" style="0" customWidth="1"/>
    <col min="5" max="6" width="7.625" style="0" customWidth="1"/>
    <col min="7" max="7" width="2.625" style="0" customWidth="1"/>
    <col min="8" max="8" width="5.625" style="0" customWidth="1"/>
    <col min="9" max="10" width="7.625" style="0" customWidth="1"/>
    <col min="11" max="11" width="2.625" style="0" customWidth="1"/>
    <col min="12" max="12" width="7.625" style="0" customWidth="1"/>
    <col min="13" max="13" width="5.625" style="0" customWidth="1"/>
    <col min="14" max="15" width="2.625" style="0" customWidth="1"/>
    <col min="16" max="16" width="7.625" style="0" customWidth="1"/>
    <col min="17" max="17" width="3.625" style="0" customWidth="1"/>
    <col min="18" max="18" width="5.625" style="0" customWidth="1"/>
  </cols>
  <sheetData>
    <row r="1" spans="1:19" ht="24.75" customHeight="1">
      <c r="A1" s="5" t="s">
        <v>267</v>
      </c>
      <c r="B1" s="5"/>
      <c r="C1" s="5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2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19" ht="24.75" customHeight="1">
      <c r="A3" s="365"/>
      <c r="B3" s="397"/>
      <c r="C3" s="363" t="s">
        <v>268</v>
      </c>
      <c r="D3" s="336"/>
      <c r="E3" s="336"/>
      <c r="F3" s="336"/>
      <c r="G3" s="336"/>
      <c r="H3" s="336"/>
      <c r="I3" s="336"/>
      <c r="J3" s="337"/>
      <c r="K3" s="230"/>
      <c r="L3" s="307" t="s">
        <v>269</v>
      </c>
      <c r="M3" s="307"/>
      <c r="N3" s="305"/>
      <c r="O3" s="305"/>
      <c r="P3" s="305"/>
      <c r="Q3" s="414"/>
      <c r="R3" s="306"/>
      <c r="S3" s="99"/>
    </row>
    <row r="4" spans="1:19" ht="24.75" customHeight="1">
      <c r="A4" s="398"/>
      <c r="B4" s="399"/>
      <c r="C4" s="387" t="s">
        <v>270</v>
      </c>
      <c r="D4" s="388"/>
      <c r="E4" s="388"/>
      <c r="F4" s="389"/>
      <c r="G4" s="325" t="s">
        <v>271</v>
      </c>
      <c r="H4" s="338"/>
      <c r="I4" s="338"/>
      <c r="J4" s="339"/>
      <c r="K4" s="373" t="s">
        <v>270</v>
      </c>
      <c r="L4" s="338"/>
      <c r="M4" s="338"/>
      <c r="N4" s="374"/>
      <c r="O4" s="325" t="s">
        <v>271</v>
      </c>
      <c r="P4" s="338"/>
      <c r="Q4" s="338"/>
      <c r="R4" s="339"/>
      <c r="S4" s="99"/>
    </row>
    <row r="5" spans="1:19" ht="24.75" customHeight="1">
      <c r="A5" s="398"/>
      <c r="B5" s="399"/>
      <c r="C5" s="375" t="s">
        <v>272</v>
      </c>
      <c r="D5" s="376"/>
      <c r="E5" s="172" t="s">
        <v>273</v>
      </c>
      <c r="F5" s="415" t="s">
        <v>274</v>
      </c>
      <c r="G5" s="379" t="s">
        <v>275</v>
      </c>
      <c r="H5" s="376"/>
      <c r="I5" s="172" t="s">
        <v>276</v>
      </c>
      <c r="J5" s="390" t="s">
        <v>274</v>
      </c>
      <c r="K5" s="375" t="s">
        <v>277</v>
      </c>
      <c r="L5" s="376"/>
      <c r="M5" s="381" t="s">
        <v>278</v>
      </c>
      <c r="N5" s="382"/>
      <c r="O5" s="379" t="s">
        <v>277</v>
      </c>
      <c r="P5" s="376"/>
      <c r="Q5" s="381" t="s">
        <v>278</v>
      </c>
      <c r="R5" s="385"/>
      <c r="S5" s="1"/>
    </row>
    <row r="6" spans="1:19" ht="24.75" customHeight="1">
      <c r="A6" s="400"/>
      <c r="B6" s="401"/>
      <c r="C6" s="377"/>
      <c r="D6" s="378"/>
      <c r="E6" s="173" t="s">
        <v>279</v>
      </c>
      <c r="F6" s="416"/>
      <c r="G6" s="380"/>
      <c r="H6" s="378"/>
      <c r="I6" s="173" t="s">
        <v>279</v>
      </c>
      <c r="J6" s="391"/>
      <c r="K6" s="377"/>
      <c r="L6" s="378"/>
      <c r="M6" s="383" t="s">
        <v>279</v>
      </c>
      <c r="N6" s="384"/>
      <c r="O6" s="380"/>
      <c r="P6" s="378"/>
      <c r="Q6" s="383" t="s">
        <v>279</v>
      </c>
      <c r="R6" s="386"/>
      <c r="S6" s="1"/>
    </row>
    <row r="7" spans="1:19" ht="24.75" customHeight="1">
      <c r="A7" s="402" t="s">
        <v>280</v>
      </c>
      <c r="B7" s="403"/>
      <c r="C7" s="234" t="s">
        <v>428</v>
      </c>
      <c r="D7" s="231">
        <v>8286</v>
      </c>
      <c r="E7" s="174">
        <f>D7/3714922*100000</f>
        <v>223.04640581955692</v>
      </c>
      <c r="F7" s="175">
        <f>D7/28323*100</f>
        <v>29.255375489884543</v>
      </c>
      <c r="G7" s="235" t="s">
        <v>417</v>
      </c>
      <c r="H7" s="231">
        <v>8155</v>
      </c>
      <c r="I7" s="174">
        <f>H7/3723000*100000</f>
        <v>219.04378189632018</v>
      </c>
      <c r="J7" s="176">
        <f>H7/28753*100</f>
        <v>28.362257851354638</v>
      </c>
      <c r="K7" s="234" t="s">
        <v>428</v>
      </c>
      <c r="L7" s="64">
        <v>295484</v>
      </c>
      <c r="M7" s="354">
        <f>L7/125612633*100000</f>
        <v>235.2343016327028</v>
      </c>
      <c r="N7" s="356"/>
      <c r="O7" s="235" t="s">
        <v>417</v>
      </c>
      <c r="P7" s="64">
        <v>290556</v>
      </c>
      <c r="Q7" s="354">
        <f aca="true" t="shared" si="0" ref="Q7:Q16">P7/125432000*100000</f>
        <v>231.64423751514764</v>
      </c>
      <c r="R7" s="355"/>
      <c r="S7" s="1"/>
    </row>
    <row r="8" spans="1:19" ht="24.75" customHeight="1">
      <c r="A8" s="312" t="s">
        <v>281</v>
      </c>
      <c r="B8" s="296"/>
      <c r="C8" s="189" t="s">
        <v>429</v>
      </c>
      <c r="D8" s="232">
        <v>4442</v>
      </c>
      <c r="E8" s="177">
        <f aca="true" t="shared" si="1" ref="E8:E16">D8/3714922*100000</f>
        <v>119.57182411905283</v>
      </c>
      <c r="F8" s="178">
        <f aca="true" t="shared" si="2" ref="F8:F16">D8/28323*100</f>
        <v>15.683366874977933</v>
      </c>
      <c r="G8" s="236" t="s">
        <v>418</v>
      </c>
      <c r="H8" s="232">
        <v>4556</v>
      </c>
      <c r="I8" s="177">
        <f aca="true" t="shared" si="3" ref="I8:I16">H8/3723000*100000</f>
        <v>122.37442922374429</v>
      </c>
      <c r="J8" s="179">
        <f aca="true" t="shared" si="4" ref="J8:J16">H8/28753*100</f>
        <v>15.845303098807081</v>
      </c>
      <c r="K8" s="189" t="s">
        <v>429</v>
      </c>
      <c r="L8" s="64">
        <v>146741</v>
      </c>
      <c r="M8" s="354">
        <f aca="true" t="shared" si="5" ref="M8:M15">L8/125612633*100000</f>
        <v>116.82025644665852</v>
      </c>
      <c r="N8" s="356"/>
      <c r="O8" s="236" t="s">
        <v>418</v>
      </c>
      <c r="P8" s="64">
        <v>151079</v>
      </c>
      <c r="Q8" s="354">
        <f t="shared" si="0"/>
        <v>120.44693539128772</v>
      </c>
      <c r="R8" s="355"/>
      <c r="S8" s="1"/>
    </row>
    <row r="9" spans="1:19" ht="24.75" customHeight="1">
      <c r="A9" s="312" t="s">
        <v>282</v>
      </c>
      <c r="B9" s="296"/>
      <c r="C9" s="189" t="s">
        <v>430</v>
      </c>
      <c r="D9" s="232">
        <v>4236</v>
      </c>
      <c r="E9" s="177">
        <f t="shared" si="1"/>
        <v>114.02662020898421</v>
      </c>
      <c r="F9" s="178">
        <f t="shared" si="2"/>
        <v>14.95604279207711</v>
      </c>
      <c r="G9" s="236" t="s">
        <v>419</v>
      </c>
      <c r="H9" s="232">
        <v>4335</v>
      </c>
      <c r="I9" s="177">
        <f t="shared" si="3"/>
        <v>116.43835616438355</v>
      </c>
      <c r="J9" s="179">
        <f t="shared" si="4"/>
        <v>15.076687649984349</v>
      </c>
      <c r="K9" s="189" t="s">
        <v>430</v>
      </c>
      <c r="L9" s="64">
        <v>132529</v>
      </c>
      <c r="M9" s="354">
        <f t="shared" si="5"/>
        <v>105.50610781321652</v>
      </c>
      <c r="N9" s="356"/>
      <c r="O9" s="236" t="s">
        <v>419</v>
      </c>
      <c r="P9" s="64">
        <v>138989</v>
      </c>
      <c r="Q9" s="354">
        <f t="shared" si="0"/>
        <v>110.80824669940685</v>
      </c>
      <c r="R9" s="355"/>
      <c r="S9" s="1"/>
    </row>
    <row r="10" spans="1:19" ht="24.75" customHeight="1">
      <c r="A10" s="312" t="s">
        <v>283</v>
      </c>
      <c r="B10" s="296"/>
      <c r="C10" s="189" t="s">
        <v>431</v>
      </c>
      <c r="D10" s="232">
        <v>2269</v>
      </c>
      <c r="E10" s="177">
        <f t="shared" si="1"/>
        <v>61.07799840750357</v>
      </c>
      <c r="F10" s="178">
        <f t="shared" si="2"/>
        <v>8.011157010203721</v>
      </c>
      <c r="G10" s="236" t="s">
        <v>420</v>
      </c>
      <c r="H10" s="232">
        <v>2510</v>
      </c>
      <c r="I10" s="177">
        <f t="shared" si="3"/>
        <v>67.4187483212463</v>
      </c>
      <c r="J10" s="179">
        <f t="shared" si="4"/>
        <v>8.729523875769484</v>
      </c>
      <c r="K10" s="189" t="s">
        <v>431</v>
      </c>
      <c r="L10" s="64">
        <v>86938</v>
      </c>
      <c r="M10" s="354">
        <f t="shared" si="5"/>
        <v>69.2111915208401</v>
      </c>
      <c r="N10" s="356"/>
      <c r="O10" s="236" t="s">
        <v>420</v>
      </c>
      <c r="P10" s="64">
        <v>93994</v>
      </c>
      <c r="Q10" s="354">
        <f t="shared" si="0"/>
        <v>74.93622042222081</v>
      </c>
      <c r="R10" s="355"/>
      <c r="S10" s="1"/>
    </row>
    <row r="11" spans="1:19" ht="24.75" customHeight="1">
      <c r="A11" s="312" t="s">
        <v>284</v>
      </c>
      <c r="B11" s="296"/>
      <c r="C11" s="189" t="s">
        <v>432</v>
      </c>
      <c r="D11" s="232">
        <v>1283</v>
      </c>
      <c r="E11" s="177">
        <f t="shared" si="1"/>
        <v>34.53639134280612</v>
      </c>
      <c r="F11" s="178">
        <f t="shared" si="2"/>
        <v>4.529887370688133</v>
      </c>
      <c r="G11" s="236" t="s">
        <v>421</v>
      </c>
      <c r="H11" s="232">
        <v>1260</v>
      </c>
      <c r="I11" s="177">
        <f t="shared" si="3"/>
        <v>33.843674456083804</v>
      </c>
      <c r="J11" s="179">
        <f t="shared" si="4"/>
        <v>4.382151427677112</v>
      </c>
      <c r="K11" s="189" t="s">
        <v>432</v>
      </c>
      <c r="L11" s="64">
        <v>39484</v>
      </c>
      <c r="M11" s="354">
        <f t="shared" si="5"/>
        <v>31.43314414880548</v>
      </c>
      <c r="N11" s="356"/>
      <c r="O11" s="236" t="s">
        <v>421</v>
      </c>
      <c r="P11" s="64">
        <v>40079</v>
      </c>
      <c r="Q11" s="354">
        <f t="shared" si="0"/>
        <v>31.952771222654505</v>
      </c>
      <c r="R11" s="355"/>
      <c r="S11" s="1"/>
    </row>
    <row r="12" spans="1:19" ht="24.75" customHeight="1">
      <c r="A12" s="312" t="s">
        <v>285</v>
      </c>
      <c r="B12" s="296"/>
      <c r="C12" s="189" t="s">
        <v>434</v>
      </c>
      <c r="D12" s="232">
        <v>904</v>
      </c>
      <c r="E12" s="177">
        <f t="shared" si="1"/>
        <v>24.334292886903143</v>
      </c>
      <c r="F12" s="178">
        <f t="shared" si="2"/>
        <v>3.1917522861278815</v>
      </c>
      <c r="G12" s="236" t="s">
        <v>422</v>
      </c>
      <c r="H12" s="232">
        <v>1011</v>
      </c>
      <c r="I12" s="177">
        <f t="shared" si="3"/>
        <v>27.155519742143433</v>
      </c>
      <c r="J12" s="179">
        <f t="shared" si="4"/>
        <v>3.5161548360171118</v>
      </c>
      <c r="K12" s="189" t="s">
        <v>433</v>
      </c>
      <c r="L12" s="64">
        <v>21213</v>
      </c>
      <c r="M12" s="354">
        <f t="shared" si="5"/>
        <v>16.887632631663728</v>
      </c>
      <c r="N12" s="356"/>
      <c r="O12" s="236" t="s">
        <v>423</v>
      </c>
      <c r="P12" s="64">
        <v>22829</v>
      </c>
      <c r="Q12" s="354">
        <f t="shared" si="0"/>
        <v>18.20029976401556</v>
      </c>
      <c r="R12" s="355"/>
      <c r="S12" s="1"/>
    </row>
    <row r="13" spans="1:19" ht="24.75" customHeight="1">
      <c r="A13" s="312" t="s">
        <v>286</v>
      </c>
      <c r="B13" s="296"/>
      <c r="C13" s="189" t="s">
        <v>433</v>
      </c>
      <c r="D13" s="232">
        <v>740</v>
      </c>
      <c r="E13" s="177">
        <f t="shared" si="1"/>
        <v>19.91966453131452</v>
      </c>
      <c r="F13" s="178">
        <f t="shared" si="2"/>
        <v>2.6127175793524695</v>
      </c>
      <c r="G13" s="236" t="s">
        <v>423</v>
      </c>
      <c r="H13" s="232">
        <v>784</v>
      </c>
      <c r="I13" s="177">
        <f t="shared" si="3"/>
        <v>21.058286328229922</v>
      </c>
      <c r="J13" s="179">
        <f t="shared" si="4"/>
        <v>2.7266719994435364</v>
      </c>
      <c r="K13" s="189" t="s">
        <v>434</v>
      </c>
      <c r="L13" s="64">
        <v>30251</v>
      </c>
      <c r="M13" s="354">
        <f t="shared" si="5"/>
        <v>24.08276880877101</v>
      </c>
      <c r="N13" s="356"/>
      <c r="O13" s="236" t="s">
        <v>422</v>
      </c>
      <c r="P13" s="64">
        <v>31413</v>
      </c>
      <c r="Q13" s="354">
        <f t="shared" si="0"/>
        <v>25.0438484597232</v>
      </c>
      <c r="R13" s="355"/>
      <c r="S13" s="1"/>
    </row>
    <row r="14" spans="1:19" ht="24.75" customHeight="1">
      <c r="A14" s="312" t="s">
        <v>287</v>
      </c>
      <c r="B14" s="296"/>
      <c r="C14" s="189" t="s">
        <v>435</v>
      </c>
      <c r="D14" s="232">
        <v>507</v>
      </c>
      <c r="E14" s="177">
        <f t="shared" si="1"/>
        <v>13.647662050508732</v>
      </c>
      <c r="F14" s="178">
        <f t="shared" si="2"/>
        <v>1.7900646117995973</v>
      </c>
      <c r="G14" s="236" t="s">
        <v>424</v>
      </c>
      <c r="H14" s="232">
        <v>516</v>
      </c>
      <c r="I14" s="177">
        <f t="shared" si="3"/>
        <v>13.859790491539082</v>
      </c>
      <c r="J14" s="179">
        <f t="shared" si="4"/>
        <v>1.7945953465725317</v>
      </c>
      <c r="K14" s="189" t="s">
        <v>435</v>
      </c>
      <c r="L14" s="64">
        <v>17260</v>
      </c>
      <c r="M14" s="354">
        <f t="shared" si="5"/>
        <v>13.740656164734641</v>
      </c>
      <c r="N14" s="356"/>
      <c r="O14" s="236" t="s">
        <v>424</v>
      </c>
      <c r="P14" s="64">
        <v>17704</v>
      </c>
      <c r="Q14" s="354">
        <f t="shared" si="0"/>
        <v>14.114420562535877</v>
      </c>
      <c r="R14" s="355"/>
      <c r="S14" s="1"/>
    </row>
    <row r="15" spans="1:19" ht="24.75" customHeight="1">
      <c r="A15" s="392" t="s">
        <v>288</v>
      </c>
      <c r="B15" s="393"/>
      <c r="C15" s="189" t="s">
        <v>437</v>
      </c>
      <c r="D15" s="232">
        <v>412</v>
      </c>
      <c r="E15" s="177">
        <f>D15/3714922*100000</f>
        <v>11.090407820137274</v>
      </c>
      <c r="F15" s="178">
        <f t="shared" si="2"/>
        <v>1.4546481658016455</v>
      </c>
      <c r="G15" s="236" t="s">
        <v>425</v>
      </c>
      <c r="H15" s="232">
        <v>424</v>
      </c>
      <c r="I15" s="177">
        <f t="shared" si="3"/>
        <v>11.388665055063122</v>
      </c>
      <c r="J15" s="179">
        <f t="shared" si="4"/>
        <v>1.474628734392933</v>
      </c>
      <c r="K15" s="189" t="s">
        <v>436</v>
      </c>
      <c r="L15" s="64">
        <v>12841</v>
      </c>
      <c r="M15" s="354">
        <f t="shared" si="5"/>
        <v>10.222697903323148</v>
      </c>
      <c r="N15" s="356"/>
      <c r="O15" s="236" t="s">
        <v>426</v>
      </c>
      <c r="P15" s="64">
        <v>13058</v>
      </c>
      <c r="Q15" s="354">
        <f t="shared" si="0"/>
        <v>10.41042158300912</v>
      </c>
      <c r="R15" s="355"/>
      <c r="S15" s="1"/>
    </row>
    <row r="16" spans="1:19" ht="24.75" customHeight="1">
      <c r="A16" s="297" t="s">
        <v>289</v>
      </c>
      <c r="B16" s="394"/>
      <c r="C16" s="106" t="s">
        <v>436</v>
      </c>
      <c r="D16" s="233">
        <v>396</v>
      </c>
      <c r="E16" s="180">
        <f t="shared" si="1"/>
        <v>10.659712370811555</v>
      </c>
      <c r="F16" s="181">
        <f t="shared" si="2"/>
        <v>1.398156974896727</v>
      </c>
      <c r="G16" s="237" t="s">
        <v>427</v>
      </c>
      <c r="H16" s="233">
        <v>397</v>
      </c>
      <c r="I16" s="180">
        <f t="shared" si="3"/>
        <v>10.66344345957561</v>
      </c>
      <c r="J16" s="182">
        <f t="shared" si="4"/>
        <v>1.3807254895141376</v>
      </c>
      <c r="K16" s="106" t="s">
        <v>437</v>
      </c>
      <c r="L16" s="183">
        <v>16079</v>
      </c>
      <c r="M16" s="357">
        <f>L16/125612633*100000</f>
        <v>12.80046410618588</v>
      </c>
      <c r="N16" s="358"/>
      <c r="O16" s="237" t="s">
        <v>425</v>
      </c>
      <c r="P16" s="183">
        <v>16585</v>
      </c>
      <c r="Q16" s="357">
        <f t="shared" si="0"/>
        <v>13.222303718349385</v>
      </c>
      <c r="R16" s="359"/>
      <c r="S16" s="96"/>
    </row>
    <row r="17" spans="1:19" ht="24.75" customHeight="1">
      <c r="A17" s="1" t="s">
        <v>464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1:19" ht="24.7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ht="24.75" customHeight="1">
      <c r="A19" s="5" t="s">
        <v>465</v>
      </c>
      <c r="B19" s="5"/>
      <c r="C19" s="5"/>
      <c r="D19" s="1"/>
      <c r="E19" s="1"/>
      <c r="F19" s="1"/>
      <c r="G19" s="1"/>
      <c r="H19" s="1"/>
      <c r="I19" s="46" t="s">
        <v>290</v>
      </c>
      <c r="J19" s="46" t="s">
        <v>290</v>
      </c>
      <c r="K19" s="46"/>
      <c r="L19" s="1"/>
      <c r="M19" s="1"/>
      <c r="N19" s="1"/>
      <c r="O19" s="1"/>
      <c r="P19" s="124"/>
      <c r="Q19" s="124"/>
      <c r="R19" s="1"/>
      <c r="S19" s="1"/>
    </row>
    <row r="20" spans="1:19" ht="12" customHeight="1">
      <c r="A20" s="5"/>
      <c r="B20" s="5"/>
      <c r="C20" s="5"/>
      <c r="D20" s="1"/>
      <c r="E20" s="1"/>
      <c r="F20" s="1"/>
      <c r="G20" s="1"/>
      <c r="H20" s="1"/>
      <c r="I20" s="46"/>
      <c r="J20" s="46"/>
      <c r="K20" s="46"/>
      <c r="L20" s="1"/>
      <c r="M20" s="1"/>
      <c r="N20" s="1"/>
      <c r="O20" s="1"/>
      <c r="P20" s="239"/>
      <c r="Q20" s="239"/>
      <c r="R20" s="1"/>
      <c r="S20" s="1"/>
    </row>
    <row r="21" spans="1:18" ht="24.75" customHeight="1">
      <c r="A21" s="395"/>
      <c r="B21" s="396"/>
      <c r="C21" s="363" t="s">
        <v>291</v>
      </c>
      <c r="D21" s="336"/>
      <c r="E21" s="364"/>
      <c r="F21" s="351" t="s">
        <v>292</v>
      </c>
      <c r="G21" s="351"/>
      <c r="H21" s="351"/>
      <c r="I21" s="351" t="s">
        <v>293</v>
      </c>
      <c r="J21" s="351"/>
      <c r="K21" s="351" t="s">
        <v>294</v>
      </c>
      <c r="L21" s="351"/>
      <c r="M21" s="351"/>
      <c r="N21" s="335" t="s">
        <v>295</v>
      </c>
      <c r="O21" s="336"/>
      <c r="P21" s="336"/>
      <c r="Q21" s="337"/>
      <c r="R21" s="238"/>
    </row>
    <row r="22" spans="1:18" ht="24.75" customHeight="1">
      <c r="A22" s="404" t="s">
        <v>296</v>
      </c>
      <c r="B22" s="184" t="s">
        <v>297</v>
      </c>
      <c r="C22" s="365" t="s">
        <v>298</v>
      </c>
      <c r="D22" s="366"/>
      <c r="E22" s="367"/>
      <c r="F22" s="352" t="s">
        <v>299</v>
      </c>
      <c r="G22" s="352"/>
      <c r="H22" s="353"/>
      <c r="I22" s="352" t="s">
        <v>300</v>
      </c>
      <c r="J22" s="353"/>
      <c r="K22" s="352" t="s">
        <v>301</v>
      </c>
      <c r="L22" s="352"/>
      <c r="M22" s="353"/>
      <c r="N22" s="325" t="s">
        <v>302</v>
      </c>
      <c r="O22" s="338"/>
      <c r="P22" s="338"/>
      <c r="Q22" s="339"/>
      <c r="R22" s="229"/>
    </row>
    <row r="23" spans="1:18" ht="24.75" customHeight="1">
      <c r="A23" s="405"/>
      <c r="B23" s="185" t="s">
        <v>303</v>
      </c>
      <c r="C23" s="368">
        <v>5117</v>
      </c>
      <c r="D23" s="341"/>
      <c r="E23" s="369"/>
      <c r="F23" s="347">
        <v>2157</v>
      </c>
      <c r="G23" s="347"/>
      <c r="H23" s="348"/>
      <c r="I23" s="347">
        <v>2016</v>
      </c>
      <c r="J23" s="348"/>
      <c r="K23" s="347">
        <v>1228</v>
      </c>
      <c r="L23" s="347"/>
      <c r="M23" s="348"/>
      <c r="N23" s="340">
        <v>802</v>
      </c>
      <c r="O23" s="341"/>
      <c r="P23" s="341"/>
      <c r="Q23" s="342"/>
      <c r="R23" s="61"/>
    </row>
    <row r="24" spans="1:18" ht="24.75" customHeight="1">
      <c r="A24" s="406"/>
      <c r="B24" s="10" t="s">
        <v>304</v>
      </c>
      <c r="C24" s="360">
        <f>ROUND(C23/1830059*100000,1)</f>
        <v>279.6</v>
      </c>
      <c r="D24" s="361"/>
      <c r="E24" s="362"/>
      <c r="F24" s="349">
        <f>ROUND(F23/1830059*100000,1)</f>
        <v>117.9</v>
      </c>
      <c r="G24" s="349"/>
      <c r="H24" s="350"/>
      <c r="I24" s="349">
        <f>ROUND(I23/1830059*100000,1)</f>
        <v>110.2</v>
      </c>
      <c r="J24" s="350"/>
      <c r="K24" s="349">
        <f>ROUND(K23/1830059*100000,1)</f>
        <v>67.1</v>
      </c>
      <c r="L24" s="349"/>
      <c r="M24" s="350"/>
      <c r="N24" s="332">
        <f>ROUND(N23/1830059*100000,1)</f>
        <v>43.8</v>
      </c>
      <c r="O24" s="333"/>
      <c r="P24" s="333"/>
      <c r="Q24" s="334"/>
      <c r="R24" s="61"/>
    </row>
    <row r="25" spans="1:18" ht="24.75" customHeight="1">
      <c r="A25" s="413" t="s">
        <v>305</v>
      </c>
      <c r="B25" s="186" t="s">
        <v>306</v>
      </c>
      <c r="C25" s="370" t="s">
        <v>307</v>
      </c>
      <c r="D25" s="371"/>
      <c r="E25" s="372"/>
      <c r="F25" s="346" t="s">
        <v>308</v>
      </c>
      <c r="G25" s="346"/>
      <c r="H25" s="309"/>
      <c r="I25" s="346" t="s">
        <v>309</v>
      </c>
      <c r="J25" s="309"/>
      <c r="K25" s="346" t="s">
        <v>301</v>
      </c>
      <c r="L25" s="346"/>
      <c r="M25" s="309"/>
      <c r="N25" s="343" t="s">
        <v>310</v>
      </c>
      <c r="O25" s="344"/>
      <c r="P25" s="344"/>
      <c r="Q25" s="345"/>
      <c r="R25" s="229"/>
    </row>
    <row r="26" spans="1:18" ht="24.75" customHeight="1">
      <c r="A26" s="405"/>
      <c r="B26" s="185" t="s">
        <v>311</v>
      </c>
      <c r="C26" s="368">
        <v>3169</v>
      </c>
      <c r="D26" s="341"/>
      <c r="E26" s="369"/>
      <c r="F26" s="347">
        <v>2285</v>
      </c>
      <c r="G26" s="347"/>
      <c r="H26" s="348"/>
      <c r="I26" s="347">
        <v>2220</v>
      </c>
      <c r="J26" s="348"/>
      <c r="K26" s="347">
        <v>1041</v>
      </c>
      <c r="L26" s="347"/>
      <c r="M26" s="348"/>
      <c r="N26" s="340">
        <v>635</v>
      </c>
      <c r="O26" s="341"/>
      <c r="P26" s="341"/>
      <c r="Q26" s="342"/>
      <c r="R26" s="61"/>
    </row>
    <row r="27" spans="1:18" ht="24.75" customHeight="1">
      <c r="A27" s="406"/>
      <c r="B27" s="10" t="s">
        <v>304</v>
      </c>
      <c r="C27" s="360">
        <f>ROUND(C26/1884933*100000,1)</f>
        <v>168.1</v>
      </c>
      <c r="D27" s="361"/>
      <c r="E27" s="362"/>
      <c r="F27" s="349">
        <f>ROUND(F26/1884933*100000,1)</f>
        <v>121.2</v>
      </c>
      <c r="G27" s="349"/>
      <c r="H27" s="350"/>
      <c r="I27" s="349">
        <f>ROUND(I26/1884933*100000,1)</f>
        <v>117.8</v>
      </c>
      <c r="J27" s="350"/>
      <c r="K27" s="349">
        <f>ROUND(K26/1884933*100000,1)</f>
        <v>55.2</v>
      </c>
      <c r="L27" s="349"/>
      <c r="M27" s="350"/>
      <c r="N27" s="332">
        <f>ROUND(N26/1884933*100000,1)</f>
        <v>33.7</v>
      </c>
      <c r="O27" s="333"/>
      <c r="P27" s="333"/>
      <c r="Q27" s="334"/>
      <c r="R27" s="61"/>
    </row>
    <row r="28" spans="1:18" ht="24.75" customHeight="1">
      <c r="A28" s="11"/>
      <c r="B28" s="11"/>
      <c r="C28" s="11"/>
      <c r="D28" s="187"/>
      <c r="E28" s="11"/>
      <c r="F28" s="187"/>
      <c r="G28" s="187"/>
      <c r="H28" s="11"/>
      <c r="I28" s="187"/>
      <c r="J28" s="11"/>
      <c r="K28" s="11"/>
      <c r="L28" s="187"/>
      <c r="M28" s="187"/>
      <c r="N28" s="11"/>
      <c r="O28" s="11"/>
      <c r="P28" s="187"/>
      <c r="Q28" s="187"/>
      <c r="R28" s="11"/>
    </row>
    <row r="29" spans="1:18" ht="24.75" customHeight="1">
      <c r="A29" s="395"/>
      <c r="B29" s="396"/>
      <c r="C29" s="363" t="s">
        <v>312</v>
      </c>
      <c r="D29" s="336"/>
      <c r="E29" s="364"/>
      <c r="F29" s="411" t="s">
        <v>313</v>
      </c>
      <c r="G29" s="411"/>
      <c r="H29" s="412"/>
      <c r="I29" s="411" t="s">
        <v>314</v>
      </c>
      <c r="J29" s="412"/>
      <c r="K29" s="351" t="s">
        <v>315</v>
      </c>
      <c r="L29" s="351"/>
      <c r="M29" s="351"/>
      <c r="N29" s="335" t="s">
        <v>316</v>
      </c>
      <c r="O29" s="336"/>
      <c r="P29" s="336"/>
      <c r="Q29" s="337"/>
      <c r="R29" s="238"/>
    </row>
    <row r="30" spans="1:18" ht="24.75" customHeight="1">
      <c r="A30" s="404" t="s">
        <v>296</v>
      </c>
      <c r="B30" s="186" t="s">
        <v>297</v>
      </c>
      <c r="C30" s="365" t="s">
        <v>317</v>
      </c>
      <c r="D30" s="366"/>
      <c r="E30" s="367"/>
      <c r="F30" s="408" t="s">
        <v>318</v>
      </c>
      <c r="G30" s="409"/>
      <c r="H30" s="410"/>
      <c r="I30" s="346" t="s">
        <v>319</v>
      </c>
      <c r="J30" s="309"/>
      <c r="K30" s="352" t="s">
        <v>310</v>
      </c>
      <c r="L30" s="352"/>
      <c r="M30" s="353"/>
      <c r="N30" s="325" t="s">
        <v>320</v>
      </c>
      <c r="O30" s="338"/>
      <c r="P30" s="338"/>
      <c r="Q30" s="339"/>
      <c r="R30" s="229"/>
    </row>
    <row r="31" spans="1:18" ht="24.75" customHeight="1">
      <c r="A31" s="405"/>
      <c r="B31" s="185" t="s">
        <v>303</v>
      </c>
      <c r="C31" s="368">
        <v>559</v>
      </c>
      <c r="D31" s="341"/>
      <c r="E31" s="369"/>
      <c r="F31" s="347">
        <v>328</v>
      </c>
      <c r="G31" s="347"/>
      <c r="H31" s="348"/>
      <c r="I31" s="347">
        <v>282</v>
      </c>
      <c r="J31" s="348"/>
      <c r="K31" s="347">
        <v>269</v>
      </c>
      <c r="L31" s="347"/>
      <c r="M31" s="348"/>
      <c r="N31" s="340">
        <v>232</v>
      </c>
      <c r="O31" s="341"/>
      <c r="P31" s="341"/>
      <c r="Q31" s="342"/>
      <c r="R31" s="61"/>
    </row>
    <row r="32" spans="1:18" ht="24.75" customHeight="1">
      <c r="A32" s="407"/>
      <c r="B32" s="188" t="s">
        <v>304</v>
      </c>
      <c r="C32" s="360">
        <f>ROUND(C31/1830059*100000,1)</f>
        <v>30.5</v>
      </c>
      <c r="D32" s="361"/>
      <c r="E32" s="362"/>
      <c r="F32" s="349">
        <f>ROUND(F31/1830059*100000,1)</f>
        <v>17.9</v>
      </c>
      <c r="G32" s="349"/>
      <c r="H32" s="350"/>
      <c r="I32" s="349">
        <f>ROUND(I31/1830059*100000,1)</f>
        <v>15.4</v>
      </c>
      <c r="J32" s="350"/>
      <c r="K32" s="349">
        <f>ROUND(K31/1830059*100000,1)</f>
        <v>14.7</v>
      </c>
      <c r="L32" s="349"/>
      <c r="M32" s="350"/>
      <c r="N32" s="332">
        <f>ROUND(N31/1830059*100000,1)</f>
        <v>12.7</v>
      </c>
      <c r="O32" s="333"/>
      <c r="P32" s="333"/>
      <c r="Q32" s="334"/>
      <c r="R32" s="61"/>
    </row>
    <row r="33" spans="1:18" ht="24.75" customHeight="1">
      <c r="A33" s="404" t="s">
        <v>305</v>
      </c>
      <c r="B33" s="184" t="s">
        <v>306</v>
      </c>
      <c r="C33" s="370" t="s">
        <v>302</v>
      </c>
      <c r="D33" s="371"/>
      <c r="E33" s="372"/>
      <c r="F33" s="352" t="s">
        <v>321</v>
      </c>
      <c r="G33" s="352"/>
      <c r="H33" s="353"/>
      <c r="I33" s="352" t="s">
        <v>521</v>
      </c>
      <c r="J33" s="353"/>
      <c r="K33" s="346" t="s">
        <v>522</v>
      </c>
      <c r="L33" s="346"/>
      <c r="M33" s="309"/>
      <c r="N33" s="343" t="s">
        <v>322</v>
      </c>
      <c r="O33" s="344"/>
      <c r="P33" s="344"/>
      <c r="Q33" s="345"/>
      <c r="R33" s="229"/>
    </row>
    <row r="34" spans="1:18" ht="24.75" customHeight="1">
      <c r="A34" s="405"/>
      <c r="B34" s="185" t="s">
        <v>323</v>
      </c>
      <c r="C34" s="368">
        <v>481</v>
      </c>
      <c r="D34" s="341"/>
      <c r="E34" s="369"/>
      <c r="F34" s="347">
        <v>275</v>
      </c>
      <c r="G34" s="347"/>
      <c r="H34" s="348"/>
      <c r="I34" s="347">
        <v>181</v>
      </c>
      <c r="J34" s="348"/>
      <c r="K34" s="347">
        <v>174</v>
      </c>
      <c r="L34" s="347"/>
      <c r="M34" s="348"/>
      <c r="N34" s="340">
        <v>114</v>
      </c>
      <c r="O34" s="341"/>
      <c r="P34" s="341"/>
      <c r="Q34" s="342"/>
      <c r="R34" s="61"/>
    </row>
    <row r="35" spans="1:18" ht="24.75" customHeight="1">
      <c r="A35" s="406"/>
      <c r="B35" s="10" t="s">
        <v>304</v>
      </c>
      <c r="C35" s="360">
        <f>ROUND(C34/1884933*100000,1)</f>
        <v>25.5</v>
      </c>
      <c r="D35" s="361"/>
      <c r="E35" s="362"/>
      <c r="F35" s="349">
        <f>ROUND(F34/1884933*100000,1)</f>
        <v>14.6</v>
      </c>
      <c r="G35" s="349"/>
      <c r="H35" s="350"/>
      <c r="I35" s="349">
        <f>ROUND(I34/1884933*100000,1)</f>
        <v>9.6</v>
      </c>
      <c r="J35" s="350"/>
      <c r="K35" s="349">
        <f>ROUND(K34/1884933*100000,1)</f>
        <v>9.2</v>
      </c>
      <c r="L35" s="349"/>
      <c r="M35" s="350"/>
      <c r="N35" s="332">
        <f>ROUND(N34/1884933*100000,1)</f>
        <v>6</v>
      </c>
      <c r="O35" s="333"/>
      <c r="P35" s="333"/>
      <c r="Q35" s="334"/>
      <c r="R35" s="61"/>
    </row>
    <row r="36" spans="1:19" ht="24.75" customHeight="1">
      <c r="A36" s="1" t="s">
        <v>466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mergeCells count="123">
    <mergeCell ref="L3:R3"/>
    <mergeCell ref="F5:F6"/>
    <mergeCell ref="A22:A24"/>
    <mergeCell ref="F22:H22"/>
    <mergeCell ref="I22:J22"/>
    <mergeCell ref="F21:H21"/>
    <mergeCell ref="I21:J21"/>
    <mergeCell ref="C21:E21"/>
    <mergeCell ref="C22:E22"/>
    <mergeCell ref="C23:E23"/>
    <mergeCell ref="F24:H24"/>
    <mergeCell ref="I24:J24"/>
    <mergeCell ref="C24:E24"/>
    <mergeCell ref="F23:H23"/>
    <mergeCell ref="I23:J23"/>
    <mergeCell ref="F27:H27"/>
    <mergeCell ref="I27:J27"/>
    <mergeCell ref="A25:A27"/>
    <mergeCell ref="F25:H25"/>
    <mergeCell ref="I25:J25"/>
    <mergeCell ref="F26:H26"/>
    <mergeCell ref="I26:J26"/>
    <mergeCell ref="C25:E25"/>
    <mergeCell ref="C26:E26"/>
    <mergeCell ref="C27:E27"/>
    <mergeCell ref="A30:A32"/>
    <mergeCell ref="F30:H30"/>
    <mergeCell ref="I30:J30"/>
    <mergeCell ref="F29:H29"/>
    <mergeCell ref="I29:J29"/>
    <mergeCell ref="A29:B29"/>
    <mergeCell ref="F32:H32"/>
    <mergeCell ref="I32:J32"/>
    <mergeCell ref="F31:H31"/>
    <mergeCell ref="I31:J31"/>
    <mergeCell ref="A33:A35"/>
    <mergeCell ref="F33:H33"/>
    <mergeCell ref="I33:J33"/>
    <mergeCell ref="F34:H34"/>
    <mergeCell ref="I34:J34"/>
    <mergeCell ref="F35:H35"/>
    <mergeCell ref="I35:J35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1:B21"/>
    <mergeCell ref="C3:J3"/>
    <mergeCell ref="C4:F4"/>
    <mergeCell ref="C5:D6"/>
    <mergeCell ref="G4:J4"/>
    <mergeCell ref="G5:H6"/>
    <mergeCell ref="J5:J6"/>
    <mergeCell ref="K4:N4"/>
    <mergeCell ref="K5:L6"/>
    <mergeCell ref="O4:R4"/>
    <mergeCell ref="O5:P6"/>
    <mergeCell ref="M5:N5"/>
    <mergeCell ref="M6:N6"/>
    <mergeCell ref="Q5:R5"/>
    <mergeCell ref="Q6:R6"/>
    <mergeCell ref="K24:M24"/>
    <mergeCell ref="N23:Q23"/>
    <mergeCell ref="N24:Q24"/>
    <mergeCell ref="C35:E35"/>
    <mergeCell ref="C29:E29"/>
    <mergeCell ref="C30:E30"/>
    <mergeCell ref="C31:E31"/>
    <mergeCell ref="C32:E32"/>
    <mergeCell ref="C33:E33"/>
    <mergeCell ref="C34:E34"/>
    <mergeCell ref="M7:N7"/>
    <mergeCell ref="M8:N8"/>
    <mergeCell ref="M9:N9"/>
    <mergeCell ref="M10:N10"/>
    <mergeCell ref="K25:M25"/>
    <mergeCell ref="K26:M26"/>
    <mergeCell ref="K27:M27"/>
    <mergeCell ref="M11:N11"/>
    <mergeCell ref="M12:N12"/>
    <mergeCell ref="M13:N13"/>
    <mergeCell ref="M14:N14"/>
    <mergeCell ref="K21:M21"/>
    <mergeCell ref="K22:M22"/>
    <mergeCell ref="K23:M23"/>
    <mergeCell ref="M15:N15"/>
    <mergeCell ref="M16:N16"/>
    <mergeCell ref="N21:Q21"/>
    <mergeCell ref="N22:Q22"/>
    <mergeCell ref="Q15:R15"/>
    <mergeCell ref="Q16:R16"/>
    <mergeCell ref="Q7:R7"/>
    <mergeCell ref="Q8:R8"/>
    <mergeCell ref="Q9:R9"/>
    <mergeCell ref="Q10:R10"/>
    <mergeCell ref="Q11:R11"/>
    <mergeCell ref="Q12:R12"/>
    <mergeCell ref="Q13:R13"/>
    <mergeCell ref="Q14:R14"/>
    <mergeCell ref="K33:M33"/>
    <mergeCell ref="K34:M34"/>
    <mergeCell ref="K35:M35"/>
    <mergeCell ref="K29:M29"/>
    <mergeCell ref="K30:M30"/>
    <mergeCell ref="K31:M31"/>
    <mergeCell ref="K32:M32"/>
    <mergeCell ref="N25:Q25"/>
    <mergeCell ref="N26:Q26"/>
    <mergeCell ref="N33:Q33"/>
    <mergeCell ref="N34:Q34"/>
    <mergeCell ref="N27:Q27"/>
    <mergeCell ref="N35:Q35"/>
    <mergeCell ref="N29:Q29"/>
    <mergeCell ref="N30:Q30"/>
    <mergeCell ref="N31:Q31"/>
    <mergeCell ref="N32:Q3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A1" sqref="A1"/>
    </sheetView>
  </sheetViews>
  <sheetFormatPr defaultColWidth="9.00390625" defaultRowHeight="13.5"/>
  <cols>
    <col min="1" max="1" width="87.00390625" style="86" customWidth="1"/>
    <col min="2" max="16384" width="9.00390625" style="86" customWidth="1"/>
  </cols>
  <sheetData>
    <row r="1" spans="1:10" ht="19.5" customHeight="1">
      <c r="A1" s="4" t="s">
        <v>467</v>
      </c>
      <c r="B1" s="4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4" t="s">
        <v>513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4" t="s">
        <v>468</v>
      </c>
      <c r="B3" s="4"/>
      <c r="C3" s="4"/>
      <c r="D3" s="4"/>
      <c r="E3" s="4"/>
      <c r="F3" s="4"/>
      <c r="G3" s="4"/>
      <c r="H3" s="4"/>
      <c r="I3" s="4"/>
      <c r="J3" s="4"/>
    </row>
    <row r="4" spans="1:10" ht="19.5" customHeight="1">
      <c r="A4" s="4" t="s">
        <v>469</v>
      </c>
      <c r="B4" s="4"/>
      <c r="C4" s="4"/>
      <c r="D4" s="4"/>
      <c r="E4" s="4"/>
      <c r="F4" s="4"/>
      <c r="G4" s="4"/>
      <c r="H4" s="4"/>
      <c r="I4" s="4"/>
      <c r="J4" s="4"/>
    </row>
    <row r="5" spans="1:10" ht="19.5" customHeight="1">
      <c r="A5" s="4" t="s">
        <v>470</v>
      </c>
      <c r="B5" s="4"/>
      <c r="C5" s="4"/>
      <c r="D5" s="4"/>
      <c r="E5" s="4"/>
      <c r="F5" s="4"/>
      <c r="G5" s="4"/>
      <c r="H5" s="4"/>
      <c r="I5" s="4"/>
      <c r="J5" s="4"/>
    </row>
    <row r="6" spans="1:10" ht="19.5" customHeight="1">
      <c r="A6" s="4" t="s">
        <v>471</v>
      </c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>
      <c r="A7" s="4" t="s">
        <v>472</v>
      </c>
      <c r="B7" s="4"/>
      <c r="C7" s="4"/>
      <c r="D7" s="4"/>
      <c r="E7" s="4"/>
      <c r="F7" s="4"/>
      <c r="G7" s="4"/>
      <c r="H7" s="4"/>
      <c r="I7" s="4"/>
      <c r="J7" s="4"/>
    </row>
    <row r="8" spans="1:10" ht="19.5" customHeight="1">
      <c r="A8" s="4" t="s">
        <v>473</v>
      </c>
      <c r="B8" s="4"/>
      <c r="C8" s="4"/>
      <c r="D8" s="4"/>
      <c r="E8" s="4"/>
      <c r="F8" s="4"/>
      <c r="G8" s="4"/>
      <c r="H8" s="4"/>
      <c r="I8" s="4"/>
      <c r="J8" s="4"/>
    </row>
    <row r="9" spans="1:10" ht="19.5" customHeight="1">
      <c r="A9" s="4" t="s">
        <v>507</v>
      </c>
      <c r="B9" s="4"/>
      <c r="C9" s="4"/>
      <c r="D9" s="4"/>
      <c r="E9" s="4"/>
      <c r="F9" s="4"/>
      <c r="G9" s="4"/>
      <c r="H9" s="4"/>
      <c r="I9" s="4"/>
      <c r="J9" s="4"/>
    </row>
    <row r="10" ht="19.5" customHeight="1"/>
    <row r="11" ht="19.5" customHeight="1">
      <c r="A11" s="5" t="s">
        <v>413</v>
      </c>
    </row>
    <row r="12" spans="3:10" ht="13.5">
      <c r="C12" s="190" t="s">
        <v>325</v>
      </c>
      <c r="E12" s="190"/>
      <c r="F12" s="190"/>
      <c r="G12" s="190"/>
      <c r="H12" s="190"/>
      <c r="I12" s="190"/>
      <c r="J12" s="190"/>
    </row>
    <row r="13" spans="3:10" ht="13.5">
      <c r="C13" s="191" t="s">
        <v>326</v>
      </c>
      <c r="D13" s="190"/>
      <c r="E13" s="190"/>
      <c r="F13" s="190"/>
      <c r="G13" s="190"/>
      <c r="H13" s="190"/>
      <c r="I13" s="190"/>
      <c r="J13" s="190"/>
    </row>
    <row r="14" spans="3:10" ht="13.5">
      <c r="C14" s="192" t="s">
        <v>327</v>
      </c>
      <c r="D14" s="193"/>
      <c r="E14" s="193"/>
      <c r="F14" s="193"/>
      <c r="G14" s="193"/>
      <c r="H14" s="193"/>
      <c r="I14" s="193"/>
      <c r="J14" s="193"/>
    </row>
    <row r="15" spans="3:10" ht="13.5">
      <c r="C15" s="194" t="s">
        <v>328</v>
      </c>
      <c r="D15" s="195" t="s">
        <v>329</v>
      </c>
      <c r="E15" s="195" t="s">
        <v>330</v>
      </c>
      <c r="F15" s="195" t="s">
        <v>331</v>
      </c>
      <c r="G15" s="195" t="s">
        <v>332</v>
      </c>
      <c r="H15" s="195" t="s">
        <v>333</v>
      </c>
      <c r="I15" s="194" t="s">
        <v>334</v>
      </c>
      <c r="J15" s="194" t="s">
        <v>335</v>
      </c>
    </row>
    <row r="16" spans="3:10" ht="13.5">
      <c r="C16" s="196" t="s">
        <v>336</v>
      </c>
      <c r="D16" s="197">
        <v>69.31364724660814</v>
      </c>
      <c r="E16" s="197">
        <v>123.54349561053472</v>
      </c>
      <c r="F16" s="197">
        <v>62.21069433359936</v>
      </c>
      <c r="G16" s="197">
        <v>79.44932162809258</v>
      </c>
      <c r="H16" s="197">
        <v>34.11811652035116</v>
      </c>
      <c r="I16" s="197">
        <v>69.27374301675978</v>
      </c>
      <c r="J16" s="197">
        <v>14.086193136472467</v>
      </c>
    </row>
    <row r="17" spans="3:10" ht="13.5">
      <c r="C17" s="196" t="s">
        <v>337</v>
      </c>
      <c r="D17" s="197">
        <v>70.79889807162535</v>
      </c>
      <c r="E17" s="197">
        <v>124.4391971664699</v>
      </c>
      <c r="F17" s="197">
        <v>58.71704053522235</v>
      </c>
      <c r="G17" s="197">
        <v>63.24281778827233</v>
      </c>
      <c r="H17" s="197">
        <v>34.27784336875246</v>
      </c>
      <c r="I17" s="197">
        <v>70.01180637544275</v>
      </c>
      <c r="J17" s="197">
        <v>15.545060999606454</v>
      </c>
    </row>
    <row r="18" spans="3:10" ht="13.5">
      <c r="C18" s="196" t="s">
        <v>338</v>
      </c>
      <c r="D18" s="197">
        <v>72</v>
      </c>
      <c r="E18" s="197">
        <v>136.7378640776699</v>
      </c>
      <c r="F18" s="197">
        <v>68.50485436893204</v>
      </c>
      <c r="G18" s="197">
        <v>71.18446601941747</v>
      </c>
      <c r="H18" s="197">
        <v>31.184466019417474</v>
      </c>
      <c r="I18" s="197">
        <v>75.41747572815534</v>
      </c>
      <c r="J18" s="197">
        <v>18.058252427184467</v>
      </c>
    </row>
    <row r="19" spans="3:10" ht="13.5">
      <c r="C19" s="196" t="s">
        <v>339</v>
      </c>
      <c r="D19" s="197">
        <v>71.3302752293578</v>
      </c>
      <c r="E19" s="197">
        <v>141.01681957186545</v>
      </c>
      <c r="F19" s="197">
        <v>60.6651376146789</v>
      </c>
      <c r="G19" s="197">
        <v>51.223241590214066</v>
      </c>
      <c r="H19" s="197">
        <v>36.08562691131498</v>
      </c>
      <c r="I19" s="197">
        <v>65.0229357798165</v>
      </c>
      <c r="J19" s="197">
        <v>19.877675840978593</v>
      </c>
    </row>
    <row r="20" spans="3:10" ht="13.5">
      <c r="C20" s="196" t="s">
        <v>340</v>
      </c>
      <c r="D20" s="197">
        <v>72.93142446428605</v>
      </c>
      <c r="E20" s="197">
        <v>145.8628489285721</v>
      </c>
      <c r="F20" s="197">
        <v>60.254260149749</v>
      </c>
      <c r="G20" s="197">
        <v>49.76541586569752</v>
      </c>
      <c r="H20" s="197">
        <v>32.74934114588737</v>
      </c>
      <c r="I20" s="197">
        <v>62.55576914732865</v>
      </c>
      <c r="J20" s="197">
        <v>22.411415484627994</v>
      </c>
    </row>
    <row r="21" spans="3:10" ht="13.5">
      <c r="C21" s="196" t="s">
        <v>341</v>
      </c>
      <c r="D21" s="197">
        <v>74.9625748502994</v>
      </c>
      <c r="E21" s="197">
        <v>154.71556886227546</v>
      </c>
      <c r="F21" s="197">
        <v>67.73952095808383</v>
      </c>
      <c r="G21" s="197">
        <v>47.118263473053894</v>
      </c>
      <c r="H21" s="197">
        <v>34.3188622754491</v>
      </c>
      <c r="I21" s="197">
        <v>70.47155688622755</v>
      </c>
      <c r="J21" s="197">
        <v>22.19311377245509</v>
      </c>
    </row>
    <row r="22" spans="3:10" ht="13.5">
      <c r="C22" s="196" t="s">
        <v>342</v>
      </c>
      <c r="D22" s="197">
        <v>75.52005943536405</v>
      </c>
      <c r="E22" s="197">
        <v>161.62704309063892</v>
      </c>
      <c r="F22" s="197">
        <v>74.18276374442793</v>
      </c>
      <c r="G22" s="197">
        <v>56.38930163447251</v>
      </c>
      <c r="H22" s="197">
        <v>35.289747399702826</v>
      </c>
      <c r="I22" s="197">
        <v>75.33432392273403</v>
      </c>
      <c r="J22" s="197">
        <v>20.913818722139673</v>
      </c>
    </row>
    <row r="23" spans="3:10" ht="13.5">
      <c r="C23" s="196" t="s">
        <v>343</v>
      </c>
      <c r="D23" s="197">
        <v>83.70206489675516</v>
      </c>
      <c r="E23" s="197">
        <v>155.53097345132744</v>
      </c>
      <c r="F23" s="197">
        <v>65.37610619469027</v>
      </c>
      <c r="G23" s="197">
        <v>47.640117994100294</v>
      </c>
      <c r="H23" s="197">
        <v>65.26548672566372</v>
      </c>
      <c r="I23" s="197">
        <v>48.59882005899705</v>
      </c>
      <c r="J23" s="197">
        <v>24.74188790560472</v>
      </c>
    </row>
    <row r="24" spans="3:10" ht="13.5">
      <c r="C24" s="196" t="s">
        <v>344</v>
      </c>
      <c r="D24" s="197">
        <v>85.92836257309942</v>
      </c>
      <c r="E24" s="197">
        <v>161.91520467836258</v>
      </c>
      <c r="F24" s="197">
        <v>72.58771929824562</v>
      </c>
      <c r="G24" s="197">
        <v>45.4312865497076</v>
      </c>
      <c r="H24" s="197">
        <v>44.51754385964912</v>
      </c>
      <c r="I24" s="197">
        <v>52.92397660818713</v>
      </c>
      <c r="J24" s="197">
        <v>19.444444444444443</v>
      </c>
    </row>
    <row r="25" spans="3:10" ht="13.5">
      <c r="C25" s="196" t="s">
        <v>345</v>
      </c>
      <c r="D25" s="197">
        <v>80.54360402152038</v>
      </c>
      <c r="E25" s="197">
        <v>168.2708267800953</v>
      </c>
      <c r="F25" s="197">
        <v>74.95634500381131</v>
      </c>
      <c r="G25" s="197">
        <v>49.37830859157173</v>
      </c>
      <c r="H25" s="197">
        <v>48.181038802062645</v>
      </c>
      <c r="I25" s="197">
        <v>52.35334261398825</v>
      </c>
      <c r="J25" s="197">
        <v>20.71639544877844</v>
      </c>
    </row>
    <row r="26" spans="3:10" ht="13.5">
      <c r="C26" s="196" t="s">
        <v>346</v>
      </c>
      <c r="D26" s="197">
        <v>89.47179302910529</v>
      </c>
      <c r="E26" s="197">
        <v>173.98490837226015</v>
      </c>
      <c r="F26" s="197">
        <v>73.73338124326267</v>
      </c>
      <c r="G26" s="197">
        <v>41.64570607258354</v>
      </c>
      <c r="H26" s="197">
        <v>49.40711462450593</v>
      </c>
      <c r="I26" s="197">
        <v>52.13798059647862</v>
      </c>
      <c r="J26" s="197">
        <v>17.139777218828602</v>
      </c>
    </row>
    <row r="27" spans="3:10" ht="13.5">
      <c r="C27" s="196" t="s">
        <v>347</v>
      </c>
      <c r="D27" s="197">
        <v>90.94138543516874</v>
      </c>
      <c r="E27" s="197">
        <v>178.75666074600355</v>
      </c>
      <c r="F27" s="197">
        <v>76.1278863232682</v>
      </c>
      <c r="G27" s="197">
        <v>48.206039076376555</v>
      </c>
      <c r="H27" s="197">
        <v>44.760213143872114</v>
      </c>
      <c r="I27" s="197">
        <v>54.351687388987564</v>
      </c>
      <c r="J27" s="197">
        <v>14.849023090586146</v>
      </c>
    </row>
    <row r="28" spans="3:10" ht="13.5">
      <c r="C28" s="196" t="s">
        <v>348</v>
      </c>
      <c r="D28" s="197">
        <v>90.84531743247983</v>
      </c>
      <c r="E28" s="197">
        <v>176.42932304454578</v>
      </c>
      <c r="F28" s="197">
        <v>71.48368993335671</v>
      </c>
      <c r="G28" s="197">
        <v>33.35671694142406</v>
      </c>
      <c r="H28" s="197">
        <v>44.33532094002104</v>
      </c>
      <c r="I28" s="197">
        <v>49.73693440897931</v>
      </c>
      <c r="J28" s="197">
        <v>15.152578042792003</v>
      </c>
    </row>
    <row r="29" spans="3:10" ht="13.5">
      <c r="C29" s="196" t="s">
        <v>349</v>
      </c>
      <c r="D29" s="197">
        <v>91.6926272066459</v>
      </c>
      <c r="E29" s="197">
        <v>175.5970924195223</v>
      </c>
      <c r="F29" s="197">
        <v>70.6472827968155</v>
      </c>
      <c r="G29" s="197">
        <v>30.218068535825545</v>
      </c>
      <c r="H29" s="197">
        <v>48.52890273451021</v>
      </c>
      <c r="I29" s="197">
        <v>48.77120110764971</v>
      </c>
      <c r="J29" s="197">
        <v>13.430252682589131</v>
      </c>
    </row>
    <row r="30" spans="3:10" ht="13.5">
      <c r="C30" s="196" t="s">
        <v>350</v>
      </c>
      <c r="D30" s="197">
        <v>90.8147958418154</v>
      </c>
      <c r="E30" s="197">
        <v>173.76698743116359</v>
      </c>
      <c r="F30" s="197">
        <v>77.14965832006018</v>
      </c>
      <c r="G30" s="197">
        <v>37.49329189386102</v>
      </c>
      <c r="H30" s="197">
        <v>43.87951194171647</v>
      </c>
      <c r="I30" s="197">
        <v>52.25713393997846</v>
      </c>
      <c r="J30" s="197">
        <v>13.768141070914167</v>
      </c>
    </row>
    <row r="31" spans="3:10" ht="13.5">
      <c r="C31" s="196" t="s">
        <v>351</v>
      </c>
      <c r="D31" s="197">
        <v>92.46762099522836</v>
      </c>
      <c r="E31" s="197">
        <v>178.28902522154056</v>
      </c>
      <c r="F31" s="197">
        <v>70.82481254260395</v>
      </c>
      <c r="G31" s="197">
        <v>27.77777777777778</v>
      </c>
      <c r="H31" s="197">
        <v>49.38650306748466</v>
      </c>
      <c r="I31" s="197">
        <v>45.50102249488753</v>
      </c>
      <c r="J31" s="197">
        <v>12.269938650306749</v>
      </c>
    </row>
    <row r="32" spans="3:10" ht="13.5">
      <c r="C32" s="196" t="s">
        <v>352</v>
      </c>
      <c r="D32" s="197">
        <v>94.38088829071333</v>
      </c>
      <c r="E32" s="197">
        <v>171.60161507402424</v>
      </c>
      <c r="F32" s="197">
        <v>74.25975773889637</v>
      </c>
      <c r="G32" s="197">
        <v>29.004037685060567</v>
      </c>
      <c r="H32" s="197">
        <v>49.52893674293405</v>
      </c>
      <c r="I32" s="197">
        <v>44.04441453566622</v>
      </c>
      <c r="J32" s="197">
        <v>12.045760430686407</v>
      </c>
    </row>
    <row r="33" spans="3:10" ht="13.5">
      <c r="C33" s="196" t="s">
        <v>353</v>
      </c>
      <c r="D33" s="197">
        <v>96.38474295190713</v>
      </c>
      <c r="E33" s="197">
        <v>167.7943615257048</v>
      </c>
      <c r="F33" s="197">
        <v>76.74958540630182</v>
      </c>
      <c r="G33" s="197">
        <v>31.243781094527364</v>
      </c>
      <c r="H33" s="197">
        <v>44.07960199004975</v>
      </c>
      <c r="I33" s="197">
        <v>42.45439469320066</v>
      </c>
      <c r="J33" s="197">
        <v>12.371475953565506</v>
      </c>
    </row>
    <row r="34" spans="3:10" ht="13.5">
      <c r="C34" s="196" t="s">
        <v>354</v>
      </c>
      <c r="D34" s="197">
        <v>101.21152586771447</v>
      </c>
      <c r="E34" s="197">
        <v>173.73935821872954</v>
      </c>
      <c r="F34" s="197">
        <v>77.14472822527833</v>
      </c>
      <c r="G34" s="197">
        <v>31.958087753765554</v>
      </c>
      <c r="H34" s="197">
        <v>44.85920104780615</v>
      </c>
      <c r="I34" s="197">
        <v>39.91486574983628</v>
      </c>
      <c r="J34" s="197">
        <v>11.49312377210216</v>
      </c>
    </row>
    <row r="35" spans="3:10" ht="13.5">
      <c r="C35" s="196" t="s">
        <v>355</v>
      </c>
      <c r="D35" s="197">
        <v>98.19021198965093</v>
      </c>
      <c r="E35" s="197">
        <v>170.81917949702736</v>
      </c>
      <c r="F35" s="197">
        <v>88.65340250007137</v>
      </c>
      <c r="G35" s="197">
        <v>33.41127134104409</v>
      </c>
      <c r="H35" s="197">
        <v>45.05655911913616</v>
      </c>
      <c r="I35" s="197">
        <v>40.90447879714233</v>
      </c>
      <c r="J35" s="197">
        <v>12.03454530827899</v>
      </c>
    </row>
    <row r="36" spans="3:10" ht="13.5">
      <c r="C36" s="196" t="s">
        <v>356</v>
      </c>
      <c r="D36" s="197">
        <v>98.97632757517594</v>
      </c>
      <c r="E36" s="197">
        <v>166.3787587971849</v>
      </c>
      <c r="F36" s="197">
        <v>80.51823416506718</v>
      </c>
      <c r="G36" s="197">
        <v>30.294305822136916</v>
      </c>
      <c r="H36" s="197">
        <v>46.64107485604607</v>
      </c>
      <c r="I36" s="197">
        <v>38.48368522072936</v>
      </c>
      <c r="J36" s="197">
        <v>13.62763915547025</v>
      </c>
    </row>
    <row r="37" spans="3:10" ht="13.5">
      <c r="C37" s="196" t="s">
        <v>357</v>
      </c>
      <c r="D37" s="197">
        <v>100.81915563957152</v>
      </c>
      <c r="E37" s="197">
        <v>161.1531190926276</v>
      </c>
      <c r="F37" s="197">
        <v>81.63201008191557</v>
      </c>
      <c r="G37" s="197">
        <v>28.638941398865786</v>
      </c>
      <c r="H37" s="197">
        <v>40.57971014492754</v>
      </c>
      <c r="I37" s="197">
        <v>34.84562066792691</v>
      </c>
      <c r="J37" s="197">
        <v>14.8708254568368</v>
      </c>
    </row>
    <row r="38" spans="3:10" ht="13.5">
      <c r="C38" s="196" t="s">
        <v>358</v>
      </c>
      <c r="D38" s="197">
        <v>102.48138957816377</v>
      </c>
      <c r="E38" s="197">
        <v>162.74813895781637</v>
      </c>
      <c r="F38" s="197">
        <v>86.63151364764268</v>
      </c>
      <c r="G38" s="197">
        <v>31.172456575682382</v>
      </c>
      <c r="H38" s="197">
        <v>38.15136476426799</v>
      </c>
      <c r="I38" s="197">
        <v>33.312655086848636</v>
      </c>
      <c r="J38" s="197">
        <v>15.012406947890819</v>
      </c>
    </row>
    <row r="39" spans="3:10" ht="13.5">
      <c r="C39" s="196" t="s">
        <v>359</v>
      </c>
      <c r="D39" s="197">
        <v>102.38751147842056</v>
      </c>
      <c r="E39" s="197">
        <v>156.01469237832873</v>
      </c>
      <c r="F39" s="197">
        <v>88.82767064585246</v>
      </c>
      <c r="G39" s="197">
        <v>34.89439853076217</v>
      </c>
      <c r="H39" s="197">
        <v>34.19038873584328</v>
      </c>
      <c r="I39" s="197">
        <v>31.833486378940925</v>
      </c>
      <c r="J39" s="197">
        <v>15.243342516069788</v>
      </c>
    </row>
    <row r="40" spans="3:10" ht="13.5">
      <c r="C40" s="196" t="s">
        <v>360</v>
      </c>
      <c r="D40" s="197">
        <v>105.48778862210287</v>
      </c>
      <c r="E40" s="197">
        <v>146.32568036897095</v>
      </c>
      <c r="F40" s="197">
        <v>88.21954062824916</v>
      </c>
      <c r="G40" s="197">
        <v>34.99092356649305</v>
      </c>
      <c r="H40" s="197">
        <v>31.14343673277477</v>
      </c>
      <c r="I40" s="197">
        <v>30.38605743479873</v>
      </c>
      <c r="J40" s="197">
        <v>16.26850732052534</v>
      </c>
    </row>
    <row r="41" spans="3:10" ht="13.5">
      <c r="C41" s="196" t="s">
        <v>361</v>
      </c>
      <c r="D41" s="197">
        <v>110.26102610261026</v>
      </c>
      <c r="E41" s="197">
        <v>151.4851485148515</v>
      </c>
      <c r="F41" s="197">
        <v>90.96909690969098</v>
      </c>
      <c r="G41" s="197">
        <v>32.463246324632465</v>
      </c>
      <c r="H41" s="197">
        <v>28.802880288028803</v>
      </c>
      <c r="I41" s="197">
        <v>27.632763276327633</v>
      </c>
      <c r="J41" s="197">
        <v>15.451545154515452</v>
      </c>
    </row>
    <row r="42" spans="3:10" ht="13.5">
      <c r="C42" s="196" t="s">
        <v>362</v>
      </c>
      <c r="D42" s="197">
        <v>112.95028282226853</v>
      </c>
      <c r="E42" s="197">
        <v>148.67520095266448</v>
      </c>
      <c r="F42" s="197">
        <v>88.92527537957726</v>
      </c>
      <c r="G42" s="197">
        <v>30.187555820184578</v>
      </c>
      <c r="H42" s="197">
        <v>27.15093777910092</v>
      </c>
      <c r="I42" s="197">
        <v>29.711223578445967</v>
      </c>
      <c r="J42" s="197">
        <v>15.421256326287585</v>
      </c>
    </row>
    <row r="43" spans="3:10" ht="13.5">
      <c r="C43" s="196" t="s">
        <v>363</v>
      </c>
      <c r="D43" s="197">
        <v>115.29828706438275</v>
      </c>
      <c r="E43" s="197">
        <v>144.65445953927937</v>
      </c>
      <c r="F43" s="197">
        <v>93.23685764914353</v>
      </c>
      <c r="G43" s="197">
        <v>31.30537507383343</v>
      </c>
      <c r="H43" s="197">
        <v>27.52510336680449</v>
      </c>
      <c r="I43" s="197">
        <v>25.841701122268162</v>
      </c>
      <c r="J43" s="197">
        <v>16.715888954518608</v>
      </c>
    </row>
    <row r="44" spans="3:10" ht="13.5">
      <c r="C44" s="196" t="s">
        <v>364</v>
      </c>
      <c r="D44" s="197">
        <v>118.02461899179367</v>
      </c>
      <c r="E44" s="197">
        <v>132.56154747948418</v>
      </c>
      <c r="F44" s="197">
        <v>94.34349355216881</v>
      </c>
      <c r="G44" s="197">
        <v>28.95662368112544</v>
      </c>
      <c r="H44" s="197">
        <v>25.527549824150057</v>
      </c>
      <c r="I44" s="197">
        <v>30.392731535756155</v>
      </c>
      <c r="J44" s="197">
        <v>15.943728018757326</v>
      </c>
    </row>
    <row r="45" spans="3:10" ht="13.5">
      <c r="C45" s="196" t="s">
        <v>365</v>
      </c>
      <c r="D45" s="197">
        <v>121.42116567227336</v>
      </c>
      <c r="E45" s="197">
        <v>138.89999694629404</v>
      </c>
      <c r="F45" s="197">
        <v>105.65822632032794</v>
      </c>
      <c r="G45" s="197">
        <v>33.47443393743393</v>
      </c>
      <c r="H45" s="197">
        <v>26.639949163066444</v>
      </c>
      <c r="I45" s="197">
        <v>32.25295155222783</v>
      </c>
      <c r="J45" s="197">
        <v>16.315514716681523</v>
      </c>
    </row>
    <row r="46" spans="1:10" ht="13.5">
      <c r="A46" s="190" t="s">
        <v>324</v>
      </c>
      <c r="C46" s="196" t="s">
        <v>366</v>
      </c>
      <c r="D46" s="197">
        <v>122.45015891360879</v>
      </c>
      <c r="E46" s="197">
        <v>134.7298468650679</v>
      </c>
      <c r="F46" s="197">
        <v>108.72580179138977</v>
      </c>
      <c r="G46" s="197">
        <v>34.15197919676394</v>
      </c>
      <c r="H46" s="197">
        <v>25.859578156602137</v>
      </c>
      <c r="I46" s="197">
        <v>29.673504767408264</v>
      </c>
      <c r="J46" s="197">
        <v>15.111239526148513</v>
      </c>
    </row>
    <row r="47" spans="3:10" ht="13.5">
      <c r="C47" s="196" t="s">
        <v>367</v>
      </c>
      <c r="D47" s="197">
        <v>131.64084911072862</v>
      </c>
      <c r="E47" s="197">
        <v>122.20309810671256</v>
      </c>
      <c r="F47" s="197">
        <v>105.67986230636834</v>
      </c>
      <c r="G47" s="197">
        <v>34.79632816982215</v>
      </c>
      <c r="H47" s="197">
        <v>27.0223752151463</v>
      </c>
      <c r="I47" s="197">
        <v>27.653471026965004</v>
      </c>
      <c r="J47" s="197">
        <v>14.859437751004016</v>
      </c>
    </row>
    <row r="48" spans="3:10" ht="13.5">
      <c r="C48" s="196" t="s">
        <v>368</v>
      </c>
      <c r="D48" s="197">
        <v>133.70402053036784</v>
      </c>
      <c r="E48" s="197">
        <v>125.00712859994297</v>
      </c>
      <c r="F48" s="197">
        <v>109.55232392358141</v>
      </c>
      <c r="G48" s="197">
        <v>38.15226689478187</v>
      </c>
      <c r="H48" s="197">
        <v>26.119190191046478</v>
      </c>
      <c r="I48" s="197">
        <v>30.48189335614485</v>
      </c>
      <c r="J48" s="197">
        <v>18.876532648987737</v>
      </c>
    </row>
    <row r="49" spans="3:10" ht="13.5">
      <c r="C49" s="196" t="s">
        <v>369</v>
      </c>
      <c r="D49" s="197">
        <v>132.3321054122981</v>
      </c>
      <c r="E49" s="197">
        <v>121.64919240578068</v>
      </c>
      <c r="F49" s="197">
        <v>109.83281382827997</v>
      </c>
      <c r="G49" s="197">
        <v>36.61093794275999</v>
      </c>
      <c r="H49" s="197">
        <v>25.21960895437801</v>
      </c>
      <c r="I49" s="197">
        <v>29.640124681212807</v>
      </c>
      <c r="J49" s="197">
        <v>16.86030036837631</v>
      </c>
    </row>
    <row r="50" spans="3:10" ht="13.5">
      <c r="C50" s="196" t="s">
        <v>370</v>
      </c>
      <c r="D50" s="197">
        <v>139.61474036850922</v>
      </c>
      <c r="E50" s="197">
        <v>111.86487995533221</v>
      </c>
      <c r="F50" s="197">
        <v>114.09826912339476</v>
      </c>
      <c r="G50" s="197">
        <v>41.010608598548295</v>
      </c>
      <c r="H50" s="197">
        <v>23.115577889447238</v>
      </c>
      <c r="I50" s="197">
        <v>27.80569514237856</v>
      </c>
      <c r="J50" s="197">
        <v>16.862088218872138</v>
      </c>
    </row>
    <row r="51" spans="3:10" ht="13.5">
      <c r="C51" s="196" t="s">
        <v>371</v>
      </c>
      <c r="D51" s="197">
        <v>140.367995539448</v>
      </c>
      <c r="E51" s="197">
        <v>105.93810984109284</v>
      </c>
      <c r="F51" s="197">
        <v>113.35377752996934</v>
      </c>
      <c r="G51" s="197">
        <v>40.03345413994982</v>
      </c>
      <c r="H51" s="197">
        <v>23.445776414831336</v>
      </c>
      <c r="I51" s="197">
        <v>28.714803456927793</v>
      </c>
      <c r="J51" s="197">
        <v>19.013102871480346</v>
      </c>
    </row>
    <row r="52" spans="3:10" ht="13.5">
      <c r="C52" s="196" t="s">
        <v>372</v>
      </c>
      <c r="D52" s="197">
        <v>150.65114990302024</v>
      </c>
      <c r="E52" s="197">
        <v>100.94208922139097</v>
      </c>
      <c r="F52" s="197">
        <v>118.45386533665835</v>
      </c>
      <c r="G52" s="197">
        <v>41.091715156553065</v>
      </c>
      <c r="H52" s="197">
        <v>23.025768911055692</v>
      </c>
      <c r="I52" s="197">
        <v>26.378498198947078</v>
      </c>
      <c r="J52" s="197">
        <v>15.904682737600444</v>
      </c>
    </row>
    <row r="53" spans="3:10" ht="13.5">
      <c r="C53" s="196" t="s">
        <v>373</v>
      </c>
      <c r="D53" s="197">
        <v>149.82078853046596</v>
      </c>
      <c r="E53" s="197">
        <v>107.85773366418528</v>
      </c>
      <c r="F53" s="197">
        <v>128.94954507857733</v>
      </c>
      <c r="G53" s="197">
        <v>50.20678246484698</v>
      </c>
      <c r="H53" s="197">
        <v>25.88916459884202</v>
      </c>
      <c r="I53" s="197">
        <v>28.205128205128204</v>
      </c>
      <c r="J53" s="197">
        <v>15.660325337744693</v>
      </c>
    </row>
    <row r="54" spans="3:10" ht="13.5">
      <c r="C54" s="196" t="s">
        <v>374</v>
      </c>
      <c r="D54" s="197">
        <v>158.5231951688169</v>
      </c>
      <c r="E54" s="197">
        <v>104.58413395553116</v>
      </c>
      <c r="F54" s="197">
        <v>127.03815536645622</v>
      </c>
      <c r="G54" s="197">
        <v>48.97062860279989</v>
      </c>
      <c r="H54" s="197">
        <v>25.802909689816087</v>
      </c>
      <c r="I54" s="197">
        <v>25.33626132308537</v>
      </c>
      <c r="J54" s="197">
        <v>14.136700521548175</v>
      </c>
    </row>
    <row r="55" spans="3:10" ht="13.5">
      <c r="C55" s="196" t="s">
        <v>375</v>
      </c>
      <c r="D55" s="197">
        <v>161.6775899026839</v>
      </c>
      <c r="E55" s="197">
        <v>102.1784836219944</v>
      </c>
      <c r="F55" s="197">
        <v>130.66792677665237</v>
      </c>
      <c r="G55" s="197">
        <v>56.12968175374438</v>
      </c>
      <c r="H55" s="197">
        <v>26.407522308740642</v>
      </c>
      <c r="I55" s="197">
        <v>26.16097905067149</v>
      </c>
      <c r="J55" s="197">
        <v>14.162540491305926</v>
      </c>
    </row>
    <row r="56" spans="3:10" ht="13.5">
      <c r="C56" s="196" t="s">
        <v>376</v>
      </c>
      <c r="D56" s="197">
        <v>163.95634379263302</v>
      </c>
      <c r="E56" s="197">
        <v>99.50886766712142</v>
      </c>
      <c r="F56" s="197">
        <v>136.5893587994543</v>
      </c>
      <c r="G56" s="197">
        <v>57.48976807639836</v>
      </c>
      <c r="H56" s="197">
        <v>28.567530695770806</v>
      </c>
      <c r="I56" s="197">
        <v>23.328785811732605</v>
      </c>
      <c r="J56" s="197">
        <v>13.069577080491133</v>
      </c>
    </row>
    <row r="57" spans="3:10" ht="13.5">
      <c r="C57" s="196" t="s">
        <v>377</v>
      </c>
      <c r="D57" s="197">
        <v>171.90644547185207</v>
      </c>
      <c r="E57" s="197">
        <v>98.12347022028828</v>
      </c>
      <c r="F57" s="197">
        <v>141.58281207506118</v>
      </c>
      <c r="G57" s="197">
        <v>56.24150122382377</v>
      </c>
      <c r="H57" s="197">
        <v>28.827848789774272</v>
      </c>
      <c r="I57" s="197">
        <v>26.189828664672287</v>
      </c>
      <c r="J57" s="197">
        <v>15.093826488985586</v>
      </c>
    </row>
    <row r="58" spans="3:10" ht="13.5">
      <c r="C58" s="196" t="s">
        <v>378</v>
      </c>
      <c r="D58" s="197">
        <v>177.0002712232167</v>
      </c>
      <c r="E58" s="197">
        <v>96.826688364524</v>
      </c>
      <c r="F58" s="197">
        <v>147.5725522104692</v>
      </c>
      <c r="G58" s="197">
        <v>60.97097911581231</v>
      </c>
      <c r="H58" s="197">
        <v>28.044480607540006</v>
      </c>
      <c r="I58" s="197">
        <v>23.189585028478437</v>
      </c>
      <c r="J58" s="197">
        <v>15.649579604014104</v>
      </c>
    </row>
    <row r="59" spans="3:10" ht="13.5">
      <c r="C59" s="196" t="s">
        <v>379</v>
      </c>
      <c r="D59" s="197">
        <v>184.04974317383076</v>
      </c>
      <c r="E59" s="197">
        <v>99.86482833198161</v>
      </c>
      <c r="F59" s="197">
        <v>130.68396864017302</v>
      </c>
      <c r="G59" s="197">
        <v>66.82887266828872</v>
      </c>
      <c r="H59" s="197">
        <v>30.548796972154637</v>
      </c>
      <c r="I59" s="197">
        <v>23.54690456880238</v>
      </c>
      <c r="J59" s="197">
        <v>14.382265477155988</v>
      </c>
    </row>
    <row r="60" spans="3:10" ht="13.5">
      <c r="C60" s="196" t="s">
        <v>380</v>
      </c>
      <c r="D60" s="197">
        <v>194.82875236608666</v>
      </c>
      <c r="E60" s="197">
        <v>123.1635626168851</v>
      </c>
      <c r="F60" s="197">
        <v>114.43181750598652</v>
      </c>
      <c r="G60" s="197">
        <v>59.12175404809651</v>
      </c>
      <c r="H60" s="197">
        <v>31.980354384498472</v>
      </c>
      <c r="I60" s="197">
        <v>22.437611275683633</v>
      </c>
      <c r="J60" s="197">
        <v>14.246531496729244</v>
      </c>
    </row>
    <row r="61" spans="3:10" ht="13.5">
      <c r="C61" s="196" t="s">
        <v>381</v>
      </c>
      <c r="D61" s="197">
        <v>205.4798594053871</v>
      </c>
      <c r="E61" s="197">
        <v>120.16287002459487</v>
      </c>
      <c r="F61" s="197">
        <v>109.43066318550281</v>
      </c>
      <c r="G61" s="197">
        <v>51.55243940087793</v>
      </c>
      <c r="H61" s="197">
        <v>33.87268304630312</v>
      </c>
      <c r="I61" s="197">
        <v>22.870143541238978</v>
      </c>
      <c r="J61" s="197">
        <v>14.895329895062265</v>
      </c>
    </row>
    <row r="62" spans="3:10" ht="13.5">
      <c r="C62" s="196" t="s">
        <v>382</v>
      </c>
      <c r="D62" s="197">
        <v>202</v>
      </c>
      <c r="E62" s="197">
        <v>115.2</v>
      </c>
      <c r="F62" s="197">
        <v>114.4</v>
      </c>
      <c r="G62" s="197">
        <v>56.9</v>
      </c>
      <c r="H62" s="197">
        <v>32.4</v>
      </c>
      <c r="I62" s="197">
        <v>23.5</v>
      </c>
      <c r="J62" s="197">
        <v>15.1</v>
      </c>
    </row>
    <row r="63" spans="3:10" ht="13.5">
      <c r="C63" s="196" t="s">
        <v>383</v>
      </c>
      <c r="D63" s="197">
        <v>214.4</v>
      </c>
      <c r="E63" s="197">
        <v>114.8</v>
      </c>
      <c r="F63" s="197">
        <v>114</v>
      </c>
      <c r="G63" s="197">
        <v>55.2</v>
      </c>
      <c r="H63" s="197">
        <v>32.8</v>
      </c>
      <c r="I63" s="197">
        <v>25.7</v>
      </c>
      <c r="J63" s="197">
        <v>21.3</v>
      </c>
    </row>
    <row r="64" spans="3:10" ht="13.5">
      <c r="C64" s="196" t="s">
        <v>384</v>
      </c>
      <c r="D64" s="198">
        <v>219</v>
      </c>
      <c r="E64" s="198">
        <v>116.4</v>
      </c>
      <c r="F64" s="198">
        <v>122.3</v>
      </c>
      <c r="G64" s="198">
        <v>67.4</v>
      </c>
      <c r="H64" s="198">
        <v>33.8</v>
      </c>
      <c r="I64" s="198">
        <v>27.2</v>
      </c>
      <c r="J64" s="198">
        <v>21.1</v>
      </c>
    </row>
    <row r="65" spans="3:10" ht="13.5">
      <c r="C65" s="196" t="s">
        <v>385</v>
      </c>
      <c r="D65" s="197">
        <v>223</v>
      </c>
      <c r="E65" s="197">
        <v>114</v>
      </c>
      <c r="F65" s="198">
        <v>119.6</v>
      </c>
      <c r="G65" s="198">
        <v>61.1</v>
      </c>
      <c r="H65" s="198">
        <v>34.5</v>
      </c>
      <c r="I65" s="198">
        <v>24.3</v>
      </c>
      <c r="J65" s="198">
        <v>19.9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9" max="9" width="21.50390625" style="0" customWidth="1"/>
  </cols>
  <sheetData>
    <row r="1" spans="1:11" ht="19.5" customHeight="1">
      <c r="A1" s="2" t="s">
        <v>386</v>
      </c>
      <c r="C1" s="1"/>
      <c r="D1" s="1"/>
      <c r="E1" s="1"/>
      <c r="F1" s="1"/>
      <c r="G1" s="1"/>
      <c r="H1" s="1"/>
      <c r="I1" s="1"/>
      <c r="J1" s="1"/>
      <c r="K1" s="1"/>
    </row>
    <row r="2" spans="1:11" ht="10.5" customHeight="1">
      <c r="A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3" t="s">
        <v>387</v>
      </c>
      <c r="C3" s="4"/>
      <c r="D3" s="4"/>
      <c r="E3" s="4"/>
      <c r="F3" s="4"/>
      <c r="G3" s="4"/>
      <c r="H3" s="4"/>
      <c r="I3" s="4"/>
      <c r="J3" s="4"/>
      <c r="K3" s="4"/>
    </row>
    <row r="4" spans="1:11" ht="10.5" customHeight="1">
      <c r="A4" s="3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>
      <c r="A5" s="318" t="s">
        <v>403</v>
      </c>
      <c r="B5" s="318"/>
      <c r="C5" s="318"/>
      <c r="D5" s="318"/>
      <c r="E5" s="318"/>
      <c r="F5" s="318"/>
      <c r="G5" s="318"/>
      <c r="H5" s="318"/>
      <c r="I5" s="318"/>
      <c r="J5" s="4"/>
      <c r="K5" s="4"/>
    </row>
    <row r="6" spans="1:11" ht="19.5" customHeight="1">
      <c r="A6" s="318" t="s">
        <v>404</v>
      </c>
      <c r="B6" s="318"/>
      <c r="C6" s="318"/>
      <c r="D6" s="318"/>
      <c r="E6" s="318"/>
      <c r="F6" s="318"/>
      <c r="G6" s="318"/>
      <c r="H6" s="318"/>
      <c r="I6" s="318"/>
      <c r="J6" s="4"/>
      <c r="K6" s="4"/>
    </row>
    <row r="7" spans="1:11" ht="19.5" customHeight="1">
      <c r="A7" s="318" t="s">
        <v>474</v>
      </c>
      <c r="B7" s="318"/>
      <c r="C7" s="318"/>
      <c r="D7" s="318"/>
      <c r="E7" s="318"/>
      <c r="F7" s="318"/>
      <c r="G7" s="318"/>
      <c r="H7" s="318"/>
      <c r="I7" s="318"/>
      <c r="J7" s="4"/>
      <c r="K7" s="4"/>
    </row>
    <row r="8" spans="1:11" ht="19.5" customHeight="1">
      <c r="A8" s="318" t="s">
        <v>405</v>
      </c>
      <c r="B8" s="318"/>
      <c r="C8" s="318"/>
      <c r="D8" s="318"/>
      <c r="E8" s="318"/>
      <c r="F8" s="318"/>
      <c r="G8" s="318"/>
      <c r="H8" s="318"/>
      <c r="I8" s="318"/>
      <c r="J8" s="4"/>
      <c r="K8" s="4"/>
    </row>
    <row r="9" spans="1:11" ht="19.5" customHeight="1">
      <c r="A9" s="318" t="s">
        <v>406</v>
      </c>
      <c r="B9" s="318"/>
      <c r="C9" s="318"/>
      <c r="D9" s="318"/>
      <c r="E9" s="318"/>
      <c r="F9" s="318"/>
      <c r="G9" s="318"/>
      <c r="H9" s="318"/>
      <c r="I9" s="318"/>
      <c r="J9" s="4"/>
      <c r="K9" s="4"/>
    </row>
    <row r="10" spans="1:11" ht="19.5" customHeight="1">
      <c r="A10" s="318" t="s">
        <v>407</v>
      </c>
      <c r="B10" s="318"/>
      <c r="C10" s="318"/>
      <c r="D10" s="318"/>
      <c r="E10" s="318"/>
      <c r="F10" s="318"/>
      <c r="G10" s="318"/>
      <c r="H10" s="318"/>
      <c r="I10" s="318"/>
      <c r="J10" s="4"/>
      <c r="K10" s="4"/>
    </row>
    <row r="11" spans="1:11" ht="19.5" customHeight="1">
      <c r="A11" s="318" t="s">
        <v>408</v>
      </c>
      <c r="B11" s="318"/>
      <c r="C11" s="318"/>
      <c r="D11" s="318"/>
      <c r="E11" s="318"/>
      <c r="F11" s="318"/>
      <c r="G11" s="318"/>
      <c r="H11" s="318"/>
      <c r="I11" s="318"/>
      <c r="J11" s="4"/>
      <c r="K11" s="4"/>
    </row>
    <row r="12" spans="1:11" ht="19.5" customHeight="1">
      <c r="A12" s="318" t="s">
        <v>475</v>
      </c>
      <c r="B12" s="318"/>
      <c r="C12" s="318"/>
      <c r="D12" s="318"/>
      <c r="E12" s="318"/>
      <c r="F12" s="318"/>
      <c r="G12" s="318"/>
      <c r="H12" s="318"/>
      <c r="I12" s="318"/>
      <c r="J12" s="1"/>
      <c r="K12" s="1"/>
    </row>
    <row r="13" spans="1:11" ht="19.5" customHeight="1">
      <c r="A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9.5" customHeight="1">
      <c r="A14" s="199" t="s">
        <v>412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0.5" customHeight="1">
      <c r="A15" s="199"/>
      <c r="C15" s="1"/>
      <c r="D15" s="1"/>
      <c r="E15" s="1"/>
      <c r="F15" s="1"/>
      <c r="G15" s="1"/>
      <c r="H15" s="1"/>
      <c r="I15" s="1"/>
      <c r="J15" s="1"/>
      <c r="K15" s="1"/>
    </row>
    <row r="16" spans="2:11" ht="19.5" customHeight="1">
      <c r="B16" s="200"/>
      <c r="C16" s="417" t="s">
        <v>388</v>
      </c>
      <c r="D16" s="418"/>
      <c r="E16" s="418"/>
      <c r="F16" s="418" t="s">
        <v>389</v>
      </c>
      <c r="G16" s="418"/>
      <c r="H16" s="419"/>
      <c r="I16" s="1"/>
      <c r="J16" s="1"/>
      <c r="K16" s="1"/>
    </row>
    <row r="17" spans="2:11" ht="19.5" customHeight="1">
      <c r="B17" s="201"/>
      <c r="C17" s="202" t="s">
        <v>390</v>
      </c>
      <c r="D17" s="203" t="s">
        <v>391</v>
      </c>
      <c r="E17" s="203" t="s">
        <v>392</v>
      </c>
      <c r="F17" s="203" t="s">
        <v>393</v>
      </c>
      <c r="G17" s="203" t="s">
        <v>391</v>
      </c>
      <c r="H17" s="204" t="s">
        <v>392</v>
      </c>
      <c r="I17" s="1"/>
      <c r="J17" s="1"/>
      <c r="K17" s="1"/>
    </row>
    <row r="18" spans="2:11" ht="19.5" customHeight="1">
      <c r="B18" s="205" t="s">
        <v>394</v>
      </c>
      <c r="C18" s="206">
        <v>26.8</v>
      </c>
      <c r="D18" s="207">
        <v>23.9</v>
      </c>
      <c r="E18" s="207">
        <f aca="true" t="shared" si="0" ref="E18:E32">C18-D18</f>
        <v>2.900000000000002</v>
      </c>
      <c r="F18" s="207">
        <v>26.9</v>
      </c>
      <c r="G18" s="207">
        <v>24.2</v>
      </c>
      <c r="H18" s="208">
        <f aca="true" t="shared" si="1" ref="H18:H32">F18-G18</f>
        <v>2.6999999999999993</v>
      </c>
      <c r="I18" s="1"/>
      <c r="J18" s="1"/>
      <c r="K18" s="1"/>
    </row>
    <row r="19" spans="2:11" ht="19.5" customHeight="1">
      <c r="B19" s="209">
        <v>50</v>
      </c>
      <c r="C19" s="206">
        <v>26.9</v>
      </c>
      <c r="D19" s="207">
        <v>24.4</v>
      </c>
      <c r="E19" s="207">
        <f t="shared" si="0"/>
        <v>2.5</v>
      </c>
      <c r="F19" s="207">
        <v>27</v>
      </c>
      <c r="G19" s="207">
        <v>24.7</v>
      </c>
      <c r="H19" s="208">
        <f t="shared" si="1"/>
        <v>2.3000000000000007</v>
      </c>
      <c r="I19" s="1"/>
      <c r="J19" s="1"/>
      <c r="K19" s="1"/>
    </row>
    <row r="20" spans="2:11" ht="19.5" customHeight="1">
      <c r="B20" s="209">
        <v>55</v>
      </c>
      <c r="C20" s="206">
        <v>27.8</v>
      </c>
      <c r="D20" s="207">
        <v>25</v>
      </c>
      <c r="E20" s="207">
        <f t="shared" si="0"/>
        <v>2.8000000000000007</v>
      </c>
      <c r="F20" s="207">
        <v>27.8</v>
      </c>
      <c r="G20" s="207">
        <v>25.2</v>
      </c>
      <c r="H20" s="208">
        <f t="shared" si="1"/>
        <v>2.6000000000000014</v>
      </c>
      <c r="I20" s="1"/>
      <c r="J20" s="1"/>
      <c r="K20" s="1"/>
    </row>
    <row r="21" spans="2:11" ht="19.5" customHeight="1">
      <c r="B21" s="209">
        <v>60</v>
      </c>
      <c r="C21" s="206">
        <v>28.2</v>
      </c>
      <c r="D21" s="207">
        <v>25.3</v>
      </c>
      <c r="E21" s="207">
        <f t="shared" si="0"/>
        <v>2.8999999999999986</v>
      </c>
      <c r="F21" s="207">
        <v>28.2</v>
      </c>
      <c r="G21" s="207">
        <v>25.5</v>
      </c>
      <c r="H21" s="208">
        <f t="shared" si="1"/>
        <v>2.6999999999999993</v>
      </c>
      <c r="I21" s="1"/>
      <c r="J21" s="1"/>
      <c r="K21" s="1"/>
    </row>
    <row r="22" spans="2:11" ht="19.5" customHeight="1">
      <c r="B22" s="209" t="s">
        <v>395</v>
      </c>
      <c r="C22" s="206">
        <v>28.4</v>
      </c>
      <c r="D22" s="207">
        <v>25.7</v>
      </c>
      <c r="E22" s="207">
        <f t="shared" si="0"/>
        <v>2.6999999999999993</v>
      </c>
      <c r="F22" s="207">
        <v>28.4</v>
      </c>
      <c r="G22" s="207">
        <v>25.9</v>
      </c>
      <c r="H22" s="208">
        <f t="shared" si="1"/>
        <v>2.5</v>
      </c>
      <c r="I22" s="1"/>
      <c r="J22" s="1"/>
      <c r="K22" s="1"/>
    </row>
    <row r="23" spans="2:11" ht="19.5" customHeight="1">
      <c r="B23" s="209">
        <v>3</v>
      </c>
      <c r="C23" s="206">
        <v>28.4</v>
      </c>
      <c r="D23" s="207">
        <v>25.8</v>
      </c>
      <c r="E23" s="207">
        <f t="shared" si="0"/>
        <v>2.599999999999998</v>
      </c>
      <c r="F23" s="207">
        <v>28.4</v>
      </c>
      <c r="G23" s="207">
        <v>25.9</v>
      </c>
      <c r="H23" s="208">
        <f t="shared" si="1"/>
        <v>2.5</v>
      </c>
      <c r="I23" s="1"/>
      <c r="J23" s="1"/>
      <c r="K23" s="1"/>
    </row>
    <row r="24" spans="2:11" ht="19.5" customHeight="1">
      <c r="B24" s="209">
        <v>4</v>
      </c>
      <c r="C24" s="206">
        <v>28.4</v>
      </c>
      <c r="D24" s="207">
        <v>25.9</v>
      </c>
      <c r="E24" s="207">
        <f t="shared" si="0"/>
        <v>2.5</v>
      </c>
      <c r="F24" s="207">
        <v>28.4</v>
      </c>
      <c r="G24" s="207">
        <v>26</v>
      </c>
      <c r="H24" s="208">
        <f t="shared" si="1"/>
        <v>2.3999999999999986</v>
      </c>
      <c r="I24" s="1"/>
      <c r="J24" s="1"/>
      <c r="K24" s="1"/>
    </row>
    <row r="25" spans="2:11" ht="19.5" customHeight="1">
      <c r="B25" s="209">
        <v>5</v>
      </c>
      <c r="C25" s="206">
        <v>28.5</v>
      </c>
      <c r="D25" s="207">
        <v>26</v>
      </c>
      <c r="E25" s="207">
        <f t="shared" si="0"/>
        <v>2.5</v>
      </c>
      <c r="F25" s="207">
        <v>28.4</v>
      </c>
      <c r="G25" s="207">
        <v>26.1</v>
      </c>
      <c r="H25" s="208">
        <f t="shared" si="1"/>
        <v>2.299999999999997</v>
      </c>
      <c r="I25" s="1"/>
      <c r="J25" s="1"/>
      <c r="K25" s="1"/>
    </row>
    <row r="26" spans="2:11" ht="19.5" customHeight="1">
      <c r="B26" s="209">
        <v>6</v>
      </c>
      <c r="C26" s="206">
        <v>28.5</v>
      </c>
      <c r="D26" s="207">
        <v>26.1</v>
      </c>
      <c r="E26" s="207">
        <f t="shared" si="0"/>
        <v>2.3999999999999986</v>
      </c>
      <c r="F26" s="207">
        <v>28.5</v>
      </c>
      <c r="G26" s="207">
        <v>26.2</v>
      </c>
      <c r="H26" s="208">
        <f t="shared" si="1"/>
        <v>2.3000000000000007</v>
      </c>
      <c r="I26" s="1"/>
      <c r="J26" s="1"/>
      <c r="K26" s="1"/>
    </row>
    <row r="27" spans="2:11" ht="19.5" customHeight="1">
      <c r="B27" s="209">
        <v>7</v>
      </c>
      <c r="C27" s="206">
        <v>28.6</v>
      </c>
      <c r="D27" s="207">
        <v>26.2</v>
      </c>
      <c r="E27" s="207">
        <f t="shared" si="0"/>
        <v>2.400000000000002</v>
      </c>
      <c r="F27" s="207">
        <v>28.5</v>
      </c>
      <c r="G27" s="207">
        <v>26.3</v>
      </c>
      <c r="H27" s="208">
        <f t="shared" si="1"/>
        <v>2.1999999999999993</v>
      </c>
      <c r="I27" s="1"/>
      <c r="J27" s="1"/>
      <c r="K27" s="1"/>
    </row>
    <row r="28" spans="2:11" ht="19.5" customHeight="1">
      <c r="B28" s="209">
        <v>8</v>
      </c>
      <c r="C28" s="206">
        <v>28.6</v>
      </c>
      <c r="D28" s="207">
        <v>26.3</v>
      </c>
      <c r="E28" s="207">
        <f t="shared" si="0"/>
        <v>2.3000000000000007</v>
      </c>
      <c r="F28" s="207">
        <v>28.5</v>
      </c>
      <c r="G28" s="207">
        <v>26.4</v>
      </c>
      <c r="H28" s="208">
        <f t="shared" si="1"/>
        <v>2.1000000000000014</v>
      </c>
      <c r="I28" s="1"/>
      <c r="J28" s="1"/>
      <c r="K28" s="1"/>
    </row>
    <row r="29" spans="2:11" ht="19.5" customHeight="1">
      <c r="B29" s="209">
        <v>9</v>
      </c>
      <c r="C29" s="206">
        <v>28.6</v>
      </c>
      <c r="D29" s="207">
        <v>26.5</v>
      </c>
      <c r="E29" s="207">
        <f t="shared" si="0"/>
        <v>2.1000000000000014</v>
      </c>
      <c r="F29" s="207">
        <v>28.5</v>
      </c>
      <c r="G29" s="207">
        <v>26.6</v>
      </c>
      <c r="H29" s="208">
        <f t="shared" si="1"/>
        <v>1.8999999999999986</v>
      </c>
      <c r="I29" s="1"/>
      <c r="J29" s="1"/>
      <c r="K29" s="1"/>
    </row>
    <row r="30" spans="2:11" ht="19.5" customHeight="1">
      <c r="B30" s="209">
        <v>10</v>
      </c>
      <c r="C30" s="206">
        <v>28.7</v>
      </c>
      <c r="D30" s="207">
        <v>26.6</v>
      </c>
      <c r="E30" s="207">
        <f t="shared" si="0"/>
        <v>2.099999999999998</v>
      </c>
      <c r="F30" s="207">
        <v>28.6</v>
      </c>
      <c r="G30" s="207">
        <v>26.7</v>
      </c>
      <c r="H30" s="208">
        <f t="shared" si="1"/>
        <v>1.9000000000000021</v>
      </c>
      <c r="I30" s="1"/>
      <c r="J30" s="1"/>
      <c r="K30" s="1"/>
    </row>
    <row r="31" spans="2:11" ht="19.5" customHeight="1">
      <c r="B31" s="209">
        <v>11</v>
      </c>
      <c r="C31" s="206">
        <v>28.6</v>
      </c>
      <c r="D31" s="207">
        <v>26.7</v>
      </c>
      <c r="E31" s="207">
        <f t="shared" si="0"/>
        <v>1.9000000000000021</v>
      </c>
      <c r="F31" s="207">
        <v>28.7</v>
      </c>
      <c r="G31" s="207">
        <v>26.8</v>
      </c>
      <c r="H31" s="208">
        <f t="shared" si="1"/>
        <v>1.8999999999999986</v>
      </c>
      <c r="I31" s="1"/>
      <c r="J31" s="1"/>
      <c r="K31" s="1"/>
    </row>
    <row r="32" spans="2:11" ht="19.5" customHeight="1">
      <c r="B32" s="201">
        <v>12</v>
      </c>
      <c r="C32" s="210">
        <v>28.7</v>
      </c>
      <c r="D32" s="211">
        <v>26.8</v>
      </c>
      <c r="E32" s="211">
        <f t="shared" si="0"/>
        <v>1.8999999999999986</v>
      </c>
      <c r="F32" s="211">
        <v>28.8</v>
      </c>
      <c r="G32" s="211">
        <v>27</v>
      </c>
      <c r="H32" s="212">
        <f t="shared" si="1"/>
        <v>1.8000000000000007</v>
      </c>
      <c r="I32" s="1"/>
      <c r="J32" s="1"/>
      <c r="K32" s="1"/>
    </row>
    <row r="33" spans="2:11" ht="19.5" customHeight="1">
      <c r="B33" s="213"/>
      <c r="C33" s="214"/>
      <c r="D33" s="214"/>
      <c r="E33" s="214"/>
      <c r="F33" s="214"/>
      <c r="G33" s="214"/>
      <c r="H33" s="214"/>
      <c r="I33" s="1"/>
      <c r="J33" s="1"/>
      <c r="K33" s="1"/>
    </row>
    <row r="34" ht="19.5" customHeight="1"/>
    <row r="35" ht="19.5" customHeight="1">
      <c r="A35" s="3" t="s">
        <v>396</v>
      </c>
    </row>
    <row r="36" ht="10.5" customHeight="1"/>
    <row r="37" spans="1:11" ht="19.5" customHeight="1">
      <c r="A37" s="318" t="s">
        <v>514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9.5" customHeight="1">
      <c r="A38" s="318" t="s">
        <v>410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</row>
    <row r="39" spans="1:11" ht="19.5" customHeight="1">
      <c r="A39" s="318" t="s">
        <v>508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</row>
    <row r="40" spans="1:11" ht="19.5" customHeight="1">
      <c r="A40" s="318" t="s">
        <v>509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</row>
    <row r="41" spans="1:11" ht="19.5" customHeight="1">
      <c r="A41" s="318" t="s">
        <v>510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</row>
    <row r="42" spans="1:11" ht="19.5" customHeight="1">
      <c r="A42" s="420" t="s">
        <v>511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</row>
    <row r="43" spans="1:11" ht="19.5" customHeight="1">
      <c r="A43" s="318" t="s">
        <v>409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mergeCells count="17">
    <mergeCell ref="A41:K41"/>
    <mergeCell ref="A42:K42"/>
    <mergeCell ref="A43:K43"/>
    <mergeCell ref="A37:K37"/>
    <mergeCell ref="A38:K38"/>
    <mergeCell ref="A39:K39"/>
    <mergeCell ref="A40:K40"/>
    <mergeCell ref="A5:I5"/>
    <mergeCell ref="A6:I6"/>
    <mergeCell ref="A7:I7"/>
    <mergeCell ref="A8:I8"/>
    <mergeCell ref="C16:E16"/>
    <mergeCell ref="F16:H16"/>
    <mergeCell ref="A9:I9"/>
    <mergeCell ref="A10:I10"/>
    <mergeCell ref="A11:I11"/>
    <mergeCell ref="A12:I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ＦＵＪ９９０３Ｂ０６３６</cp:lastModifiedBy>
  <cp:lastPrinted>2002-01-07T01:16:45Z</cp:lastPrinted>
  <dcterms:created xsi:type="dcterms:W3CDTF">2001-06-26T05:02:42Z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