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40" windowHeight="8760" tabRatio="801"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 name="第11表" sheetId="11" r:id="rId11"/>
    <sheet name="第12表" sheetId="12" r:id="rId12"/>
    <sheet name="第13～15表" sheetId="13" r:id="rId13"/>
  </sheets>
  <definedNames>
    <definedName name="_xlnm.Print_Area" localSheetId="9">'第10表'!$B$1:$H$9</definedName>
    <definedName name="_xlnm.Print_Area" localSheetId="10">'第11表'!$A$1:$L$36</definedName>
    <definedName name="_xlnm.Print_Area" localSheetId="11">'第12表'!$A$1:$J$18</definedName>
    <definedName name="_xlnm.Print_Area" localSheetId="12">'第13～15表'!$A$1:$M$60</definedName>
    <definedName name="_xlnm.Print_Area" localSheetId="0">'第１表'!$A$1:$K$59</definedName>
    <definedName name="_xlnm.Print_Area" localSheetId="1">'第２表'!$A$1:$J$16</definedName>
    <definedName name="_xlnm.Print_Area" localSheetId="2">'第３表'!$A$1:$K$28</definedName>
    <definedName name="_xlnm.Print_Area" localSheetId="3">'第４表'!$A$1:$I$16</definedName>
    <definedName name="_xlnm.Print_Area" localSheetId="4">'第５表'!$A$1:$K$13</definedName>
    <definedName name="_xlnm.Print_Area" localSheetId="5">'第６表'!$A$1:$F$20</definedName>
    <definedName name="_xlnm.Print_Area" localSheetId="6">'第７表'!$A$1:$I$25</definedName>
    <definedName name="_xlnm.Print_Area" localSheetId="7">'第８表'!$B$1:$K$12</definedName>
    <definedName name="_xlnm.Print_Area" localSheetId="8">'第９表'!$B$1:$H$13</definedName>
  </definedNames>
  <calcPr fullCalcOnLoad="1"/>
</workbook>
</file>

<file path=xl/sharedStrings.xml><?xml version="1.0" encoding="utf-8"?>
<sst xmlns="http://schemas.openxmlformats.org/spreadsheetml/2006/main" count="549" uniqueCount="238">
  <si>
    <t>　船びき網</t>
  </si>
  <si>
    <t>第１表-1　販売金額１位の漁業種類別経営体数</t>
  </si>
  <si>
    <t>対前回(30/25)</t>
  </si>
  <si>
    <t>　潜水器漁業</t>
  </si>
  <si>
    <t>構成比
(％)</t>
  </si>
  <si>
    <t>第13表　市町別漁業経営体数</t>
  </si>
  <si>
    <t>増減率(％)</t>
  </si>
  <si>
    <t>海面養殖</t>
  </si>
  <si>
    <t>　その他の網漁業</t>
  </si>
  <si>
    <t>漁業種類別</t>
  </si>
  <si>
    <t>　刺網</t>
  </si>
  <si>
    <t>30～100トン未満</t>
  </si>
  <si>
    <t>対前回（30/25)</t>
  </si>
  <si>
    <t>計</t>
  </si>
  <si>
    <t>　採貝・採藻</t>
  </si>
  <si>
    <t>平成20年</t>
  </si>
  <si>
    <t>　わかめ類養殖</t>
  </si>
  <si>
    <t>総数</t>
  </si>
  <si>
    <t>経営体数</t>
  </si>
  <si>
    <t>増減率
(％)</t>
  </si>
  <si>
    <t>第８表 後継者の有無別個人経営体数</t>
  </si>
  <si>
    <t>増減数</t>
  </si>
  <si>
    <t>湖西市</t>
  </si>
  <si>
    <t>　底びき網</t>
  </si>
  <si>
    <t>増減率</t>
  </si>
  <si>
    <t>区　　　分</t>
  </si>
  <si>
    <t>　まき網</t>
  </si>
  <si>
    <t>増減数</t>
  </si>
  <si>
    <t>第２表　経営組織別経営体数</t>
  </si>
  <si>
    <t>兼業経営体数（実数）</t>
  </si>
  <si>
    <t>　こんぶ類養殖</t>
  </si>
  <si>
    <t xml:space="preserve">  動力漁船100～200トン未満</t>
  </si>
  <si>
    <t>　釣</t>
  </si>
  <si>
    <t>　はえ縄</t>
  </si>
  <si>
    <t>　大型定置網</t>
  </si>
  <si>
    <t>　小型定置網</t>
  </si>
  <si>
    <t>　その他の漁業</t>
  </si>
  <si>
    <t>　ぶり（はまち）養殖</t>
  </si>
  <si>
    <t>　　個　 人 　経 　営 　体(実数）</t>
  </si>
  <si>
    <t>－</t>
  </si>
  <si>
    <t>　　第2種兼業</t>
  </si>
  <si>
    <t>-</t>
  </si>
  <si>
    <t>　まだい養殖</t>
  </si>
  <si>
    <t>　ひらめ養殖</t>
  </si>
  <si>
    <t>船外機付漁船</t>
  </si>
  <si>
    <t>35～39歳</t>
  </si>
  <si>
    <t>　　共同経営</t>
  </si>
  <si>
    <t>　その他の魚類養殖</t>
  </si>
  <si>
    <t>　　漁業協同組合</t>
  </si>
  <si>
    <t>漁家レストラン</t>
  </si>
  <si>
    <t>　のり類養殖</t>
  </si>
  <si>
    <t>　　会社</t>
  </si>
  <si>
    <t>専兼業</t>
  </si>
  <si>
    <t>第３表　経営体階層別経営体数</t>
  </si>
  <si>
    <t>　　第1種兼業</t>
  </si>
  <si>
    <t>　かき類養殖</t>
  </si>
  <si>
    <t>　その他の貝類養殖</t>
  </si>
  <si>
    <t>無動力漁船</t>
  </si>
  <si>
    <t>70～74歳</t>
  </si>
  <si>
    <t xml:space="preserve">新規就業者とは、過去1年間に漁業で恒常的な収入を得ることを目的に主として漁業に従事した者で、
　①新たに漁業を始めた者
　②他の仕事が主であったが漁業が主となった者、
　③普段の状態が仕事を主としていなかったが、漁業が主となった者　　のいずれかに該当する者をいう。
　　なお、「個人経営体の自家漁業のみ」については、前述のうち海上作業に30日以上従事した者を新規就業者とした。
</t>
  </si>
  <si>
    <t>-</t>
  </si>
  <si>
    <t>35歳以上40歳未満</t>
  </si>
  <si>
    <t>経営体</t>
  </si>
  <si>
    <t>第１表-2　営んだ漁業種類別経営体数(複数回答）</t>
  </si>
  <si>
    <t>計（実数）</t>
  </si>
  <si>
    <t>総数</t>
  </si>
  <si>
    <t xml:space="preserve">  さんま棒受網</t>
  </si>
  <si>
    <t xml:space="preserve">「個人経営体の自家漁業のみ」とは、自家漁業のみに従事し、共同経営の漁業及び雇われての漁業には従事していない者をいう。
「漁業従事役員」とは、団体経営における責任のある者をいい、経営主、役員、支配人及びその代理を委任された者をいう。
「漁業雇われ」とは、漁業従事者のうち、上記以外の者をいう。
</t>
  </si>
  <si>
    <t>対前回(30／25)</t>
  </si>
  <si>
    <t xml:space="preserve">  くるまえび養殖</t>
  </si>
  <si>
    <t>基幹的漁業従事者とは、満15歳以上で自家漁業の海上作業従事日数が最も多い者をいう。</t>
  </si>
  <si>
    <t xml:space="preserve">  その他の水産動物類養殖</t>
  </si>
  <si>
    <t>焼津市</t>
  </si>
  <si>
    <t xml:space="preserve">     -</t>
  </si>
  <si>
    <t>経営体</t>
  </si>
  <si>
    <t>経営組織</t>
  </si>
  <si>
    <t>　個人経営体</t>
  </si>
  <si>
    <t>　  その他</t>
  </si>
  <si>
    <t xml:space="preserve">   注：複数回答項目であるため、計と内訳は一致しない。</t>
  </si>
  <si>
    <t>　団体経営体</t>
  </si>
  <si>
    <t>60歳以上65歳未満</t>
  </si>
  <si>
    <t>　　漁業生産組合</t>
  </si>
  <si>
    <t>平成25年</t>
  </si>
  <si>
    <t>注：共同経営とは二人以上(法人を含む。）が漁船、漁網等の主要生産手段を共有し、漁業経営を共同で行ったものであり、その経営に資本又は現物を出資をしているものをいう。その他とは、都道府県の栽培漁業センターや水産増殖センター等、上記以外のものをいう。</t>
  </si>
  <si>
    <t>％</t>
  </si>
  <si>
    <t>自営業（実数）</t>
  </si>
  <si>
    <t>平成20</t>
  </si>
  <si>
    <t>漁船非使用</t>
  </si>
  <si>
    <t>対前回（30/25）</t>
  </si>
  <si>
    <t>構成比</t>
  </si>
  <si>
    <t>合　　　　計</t>
  </si>
  <si>
    <t>構成比</t>
  </si>
  <si>
    <t>沿岸漁業層</t>
  </si>
  <si>
    <t>無動力漁船のみ</t>
  </si>
  <si>
    <t>第６表  兼業種類別個人経営体数と民宿延べ宿泊者数</t>
  </si>
  <si>
    <t>船外機付漁船</t>
  </si>
  <si>
    <t>大規模漁業層</t>
  </si>
  <si>
    <t>‐</t>
  </si>
  <si>
    <t>動力漁船1トン未満</t>
  </si>
  <si>
    <t>基幹的漁業従事者が男子</t>
  </si>
  <si>
    <t>動力漁船1～3トン未満</t>
  </si>
  <si>
    <t>動力漁船3～5トン未満</t>
  </si>
  <si>
    <t>動力漁船5～10トン未満</t>
  </si>
  <si>
    <t>注：平成30年調査において「漁業雇われ」から「漁業従事役員」を分離して新たに調査項目として設定しており、平成25年値は「漁業雇われ」に「漁業従事役員」を含む団体経営体の責任のある者」を新たに調査項目として設定した。
　また、平成25年値と平成30年値を比較するため、「漁業従事役員」と「漁業雇われ」の合計で対前回増減数及び増減率を算出した。</t>
  </si>
  <si>
    <t>定置網</t>
  </si>
  <si>
    <t>海面養殖</t>
  </si>
  <si>
    <t>中小漁業層</t>
  </si>
  <si>
    <t>　動力漁船10～ 30トン未満　</t>
  </si>
  <si>
    <t>　動力漁船30～100トン未満　</t>
  </si>
  <si>
    <t>増減率</t>
  </si>
  <si>
    <t>70歳以上75歳未満</t>
  </si>
  <si>
    <t xml:space="preserve">  動力漁船200～500トン未満</t>
  </si>
  <si>
    <t>1トン未満</t>
  </si>
  <si>
    <t xml:space="preserve">  動力漁船500～1,000トン未満　</t>
  </si>
  <si>
    <t xml:space="preserve">  動力漁船1,000トン以上　</t>
  </si>
  <si>
    <t>第4表　経営体階層別経営体数</t>
  </si>
  <si>
    <t>区　　　分</t>
  </si>
  <si>
    <t>構成比</t>
  </si>
  <si>
    <t>増減比</t>
  </si>
  <si>
    <t>松崎町</t>
  </si>
  <si>
    <t>％</t>
  </si>
  <si>
    <t>　計    (     実　　数   ）</t>
  </si>
  <si>
    <t>遊漁船業</t>
  </si>
  <si>
    <t>漁協の市場又は荷さばき所</t>
  </si>
  <si>
    <t>45歳以上50歳未満</t>
  </si>
  <si>
    <t>　兼業</t>
  </si>
  <si>
    <t>漁協以外の卸売市場</t>
  </si>
  <si>
    <t>市町</t>
  </si>
  <si>
    <t>流通業者・加工業者</t>
  </si>
  <si>
    <t>小売業者・生協</t>
  </si>
  <si>
    <t>消費者に直接販売</t>
  </si>
  <si>
    <t>沼津市</t>
  </si>
  <si>
    <r>
      <t>　</t>
    </r>
    <r>
      <rPr>
        <sz val="11"/>
        <rFont val="ＭＳ 明朝"/>
        <family val="1"/>
      </rPr>
      <t>　直売所</t>
    </r>
    <r>
      <rPr>
        <sz val="10"/>
        <rFont val="ＭＳ 明朝"/>
        <family val="1"/>
      </rPr>
      <t>(共同又は他者が運営）</t>
    </r>
  </si>
  <si>
    <t>　漁業以外の仕事に雇われ</t>
  </si>
  <si>
    <t>　　自家販売</t>
  </si>
  <si>
    <r>
      <t>そ</t>
    </r>
    <r>
      <rPr>
        <sz val="11"/>
        <rFont val="ＭＳ 明朝"/>
        <family val="1"/>
      </rPr>
      <t>の他</t>
    </r>
    <r>
      <rPr>
        <sz val="10"/>
        <rFont val="ＭＳ 明朝"/>
        <family val="1"/>
      </rPr>
      <t>（外食産業を含む）</t>
    </r>
  </si>
  <si>
    <t>第５表　専兼業別個人経営体数</t>
  </si>
  <si>
    <t>　専業</t>
  </si>
  <si>
    <t xml:space="preserve">(1)専業：過去１年間の収入が自営漁業からのみあった場合。
(3)第２種兼業：過去１年間の収入が自営漁業以外からもあり、かつ、それ以外の仕事からの収入が自営漁業からの収入より多い場合
(2)第１種兼業：過去１年間の収入が自営漁業以外からもあり、かつ、自営漁業からの収入がそれ以外の仕事からの収入より多い場合
</t>
  </si>
  <si>
    <t>経営体数</t>
  </si>
  <si>
    <t>平成30年</t>
  </si>
  <si>
    <t>年間延べ宿泊者数(人）</t>
  </si>
  <si>
    <t>3～5トン未満</t>
  </si>
  <si>
    <t>水産物の加工</t>
  </si>
  <si>
    <t>漁家民宿</t>
  </si>
  <si>
    <t>計</t>
  </si>
  <si>
    <t>農業</t>
  </si>
  <si>
    <t>小売業</t>
  </si>
  <si>
    <t>そ　の　他</t>
  </si>
  <si>
    <t>静岡市</t>
  </si>
  <si>
    <t>増減率(%)</t>
  </si>
  <si>
    <t>共同経営に出資従事</t>
  </si>
  <si>
    <t>雇われ（実数）</t>
  </si>
  <si>
    <t>　漁業雇われ</t>
  </si>
  <si>
    <t>第７表　基幹的漁業従事者の性別・年齢別個人経営体数</t>
  </si>
  <si>
    <t>海上作業従事者がいる</t>
  </si>
  <si>
    <t>30歳未満</t>
  </si>
  <si>
    <t>30歳以上35歳未満</t>
  </si>
  <si>
    <t>河津町</t>
  </si>
  <si>
    <t>40歳以上45歳未満</t>
  </si>
  <si>
    <t>人</t>
  </si>
  <si>
    <t>50歳以上55歳未満</t>
  </si>
  <si>
    <t>55歳以上60歳未満</t>
  </si>
  <si>
    <t>65歳以上計</t>
  </si>
  <si>
    <t>65歳以上70歳未満</t>
  </si>
  <si>
    <t>75歳以上</t>
  </si>
  <si>
    <t>第12表　　規模別漁船隻数</t>
  </si>
  <si>
    <t>基幹的漁業従事者が女子</t>
  </si>
  <si>
    <t>海上作業従事者がいない</t>
  </si>
  <si>
    <t>区　分</t>
  </si>
  <si>
    <t>後継者あり経営体</t>
  </si>
  <si>
    <t>うち後継者あり</t>
  </si>
  <si>
    <t>割合</t>
  </si>
  <si>
    <t>増減率</t>
  </si>
  <si>
    <t>漁業就業者数</t>
  </si>
  <si>
    <t>30～34歳</t>
  </si>
  <si>
    <t xml:space="preserve"> </t>
  </si>
  <si>
    <t>漁船漁業等</t>
  </si>
  <si>
    <t>　</t>
  </si>
  <si>
    <t>漁業経営体数</t>
  </si>
  <si>
    <t>大規模漁業層</t>
  </si>
  <si>
    <t>第９表　自営・雇われ別漁業就業者数</t>
  </si>
  <si>
    <t>個人経営体の自家漁業のみ</t>
  </si>
  <si>
    <t>磐田市</t>
  </si>
  <si>
    <t>漁業従事役員</t>
  </si>
  <si>
    <t>･･･</t>
  </si>
  <si>
    <t>動力漁船</t>
  </si>
  <si>
    <t>漁業雇われ</t>
  </si>
  <si>
    <t>第10表　新規就業者数</t>
  </si>
  <si>
    <t>30年</t>
  </si>
  <si>
    <t>新規就業者数</t>
  </si>
  <si>
    <t>構成比（％）</t>
  </si>
  <si>
    <t>増減数</t>
  </si>
  <si>
    <t>　個人経営体の自家漁業のみ</t>
  </si>
  <si>
    <t>第11表　性別・年齢区分別漁業就業者数</t>
  </si>
  <si>
    <t>隻</t>
  </si>
  <si>
    <t>平成５年</t>
  </si>
  <si>
    <t>合計</t>
  </si>
  <si>
    <t>男子</t>
  </si>
  <si>
    <t>100～200トン未満</t>
  </si>
  <si>
    <t>15～19歳</t>
  </si>
  <si>
    <t>50～54歳</t>
  </si>
  <si>
    <t>20～24歳</t>
  </si>
  <si>
    <t>25～29歳</t>
  </si>
  <si>
    <t>40～44歳</t>
  </si>
  <si>
    <t>x</t>
  </si>
  <si>
    <t>45～49歳</t>
  </si>
  <si>
    <t>55～59歳</t>
  </si>
  <si>
    <t>60～64歳</t>
  </si>
  <si>
    <t>65～69歳</t>
  </si>
  <si>
    <t>75歳以上</t>
  </si>
  <si>
    <t>女子</t>
  </si>
  <si>
    <t>1～3トン未満</t>
  </si>
  <si>
    <t>5～10トン未満</t>
  </si>
  <si>
    <t>10～30トン未満</t>
  </si>
  <si>
    <t>200～500トン未満</t>
  </si>
  <si>
    <t>500～1,000トン未満</t>
  </si>
  <si>
    <t>　　　-</t>
  </si>
  <si>
    <t>第14表　市町別漁業就業者数</t>
  </si>
  <si>
    <t>平成25年</t>
  </si>
  <si>
    <t>対前回（30/25）</t>
  </si>
  <si>
    <t>浜松市</t>
  </si>
  <si>
    <t>熱海市</t>
  </si>
  <si>
    <t>伊東市</t>
  </si>
  <si>
    <t>富士市</t>
  </si>
  <si>
    <t>掛川市</t>
  </si>
  <si>
    <t>袋井市</t>
  </si>
  <si>
    <t>下田市</t>
  </si>
  <si>
    <t>伊豆市</t>
  </si>
  <si>
    <t>御前崎市</t>
  </si>
  <si>
    <t>牧之原市</t>
  </si>
  <si>
    <t>第15表　市町別動力漁船隻数</t>
  </si>
  <si>
    <t>東伊豆町</t>
  </si>
  <si>
    <t>南伊豆町</t>
  </si>
  <si>
    <t>西伊豆町</t>
  </si>
  <si>
    <t>吉田町</t>
  </si>
  <si>
    <t>動力漁船隻数</t>
  </si>
  <si>
    <t xml:space="preserve">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</si>
</sst>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 &quot;0"/>
    <numFmt numFmtId="179" formatCode="0.0;&quot;△ &quot;0.0"/>
    <numFmt numFmtId="180" formatCode="#,##0_ "/>
    <numFmt numFmtId="181" formatCode="&quot;&quot;\ #,##0.0;&quot;△&quot;\ #,##0.0"/>
    <numFmt numFmtId="182" formatCode="0.0_ "/>
    <numFmt numFmtId="183" formatCode="#,##0.0;&quot;△ &quot;#,##0.0"/>
    <numFmt numFmtId="184" formatCode="#,##0.0_);[Red]\(#,##0.0\)"/>
    <numFmt numFmtId="185" formatCode="#,##0;&quot;△ &quot;#,##0"/>
    <numFmt numFmtId="186" formatCode="&quot;&quot;\ #,##0;&quot;△&quot;\ #,##0"/>
    <numFmt numFmtId="187" formatCode="0_ ;[Red]\-0\ "/>
    <numFmt numFmtId="188" formatCode="0_);[Red]\(0\)"/>
    <numFmt numFmtId="189" formatCode="#,##0.0;[Red]\-#,##0.0"/>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indexed="8"/>
      <name val="ＭＳ 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ゴシック"/>
      <family val="3"/>
    </font>
    <font>
      <sz val="12"/>
      <color indexed="8"/>
      <name val="ＭＳ ゴシック"/>
      <family val="3"/>
    </font>
    <font>
      <sz val="12"/>
      <name val="ＭＳ Ｐゴシック"/>
      <family val="3"/>
    </font>
    <font>
      <sz val="9"/>
      <name val="ＭＳ 明朝"/>
      <family val="1"/>
    </font>
    <font>
      <sz val="10"/>
      <name val="ＭＳ Ｐゴシック"/>
      <family val="3"/>
    </font>
    <font>
      <b/>
      <sz val="10"/>
      <name val="ＭＳ ゴシック"/>
      <family val="3"/>
    </font>
    <font>
      <b/>
      <sz val="10"/>
      <name val="ＭＳ 明朝"/>
      <family val="1"/>
    </font>
    <font>
      <sz val="10"/>
      <name val="ＭＳ 明朝"/>
      <family val="1"/>
    </font>
    <font>
      <sz val="8"/>
      <name val="ＭＳ Ｐゴシック"/>
      <family val="3"/>
    </font>
    <font>
      <sz val="8"/>
      <name val="ＭＳ 明朝"/>
      <family val="1"/>
    </font>
    <font>
      <sz val="11"/>
      <name val="ＭＳ 明朝"/>
      <family val="1"/>
    </font>
    <font>
      <sz val="9"/>
      <name val="ＭＳ Ｐゴシック"/>
      <family val="3"/>
    </font>
    <font>
      <sz val="13"/>
      <name val="ＭＳ Ｐゴシック"/>
      <family val="3"/>
    </font>
    <font>
      <sz val="11"/>
      <name val="ＭＳ Ｐ明朝"/>
      <family val="1"/>
    </font>
    <font>
      <sz val="10"/>
      <name val="ＭＳ Ｐ明朝"/>
      <family val="1"/>
    </font>
    <font>
      <sz val="9"/>
      <name val="ＭＳ Ｐ明朝"/>
      <family val="1"/>
    </font>
    <font>
      <sz val="8.5"/>
      <name val="ＭＳ Ｐゴシック"/>
      <family val="3"/>
    </font>
    <font>
      <sz val="8.5"/>
      <name val="ＭＳ 明朝"/>
      <family val="1"/>
    </font>
    <font>
      <sz val="9"/>
      <color indexed="8"/>
      <name val="ＭＳ 明朝"/>
      <family val="1"/>
    </font>
    <font>
      <b/>
      <sz val="12"/>
      <name val="ＭＳ ゴシック"/>
      <family val="3"/>
    </font>
    <font>
      <sz val="12"/>
      <name val="ＭＳ Ｐ明朝"/>
      <family val="1"/>
    </font>
    <font>
      <sz val="12"/>
      <name val="ＭＳ ゴシック"/>
      <family val="3"/>
    </font>
    <font>
      <b/>
      <sz val="10"/>
      <name val="ＭＳ Ｐゴシック"/>
      <family val="3"/>
    </font>
    <font>
      <sz val="12"/>
      <name val="ＭＳ 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border>
    <border>
      <left style="thin">
        <color indexed="9"/>
      </left>
      <right>
        <color indexed="63"/>
      </right>
      <top style="thin"/>
      <bottom style="thin">
        <color indexed="9"/>
      </bottom>
    </border>
    <border>
      <left>
        <color indexed="63"/>
      </left>
      <right>
        <color indexed="63"/>
      </right>
      <top style="thin"/>
      <bottom style="thin">
        <color indexed="9"/>
      </bottom>
    </border>
    <border>
      <left style="thin"/>
      <right>
        <color indexed="63"/>
      </right>
      <top style="thin"/>
      <bottom style="thin">
        <color indexed="9"/>
      </bottom>
    </border>
    <border>
      <left>
        <color indexed="63"/>
      </left>
      <right style="thin">
        <color indexed="9"/>
      </right>
      <top>
        <color indexed="63"/>
      </top>
      <bottom>
        <color indexed="63"/>
      </bottom>
    </border>
    <border>
      <left>
        <color indexed="63"/>
      </left>
      <right style="thin">
        <color indexed="9"/>
      </right>
      <top>
        <color indexed="63"/>
      </top>
      <bottom style="thin"/>
    </border>
    <border>
      <left>
        <color indexed="63"/>
      </left>
      <right style="thin"/>
      <top style="thin"/>
      <bottom style="thin"/>
    </border>
    <border>
      <left>
        <color indexed="63"/>
      </left>
      <right style="thin"/>
      <top style="double"/>
      <bottom>
        <color indexed="63"/>
      </bottom>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thin"/>
    </border>
    <border>
      <left style="thin"/>
      <right>
        <color indexed="63"/>
      </right>
      <top style="double"/>
      <bottom style="thin"/>
    </border>
    <border>
      <left style="thin">
        <color indexed="9"/>
      </left>
      <right>
        <color indexed="63"/>
      </right>
      <top style="thin"/>
      <bottom>
        <color indexed="63"/>
      </bottom>
    </border>
    <border>
      <left style="thin">
        <color indexed="9"/>
      </left>
      <right>
        <color indexed="63"/>
      </right>
      <top style="double"/>
      <bottom>
        <color indexed="63"/>
      </bottom>
    </border>
    <border>
      <left style="thin"/>
      <right style="thin">
        <color indexed="9"/>
      </right>
      <top style="double"/>
      <bottom>
        <color indexed="63"/>
      </bottom>
    </border>
    <border>
      <left style="thin"/>
      <right style="thin">
        <color indexed="9"/>
      </right>
      <top>
        <color indexed="63"/>
      </top>
      <bottom style="thin"/>
    </border>
    <border>
      <left style="thin"/>
      <right style="thin"/>
      <top style="double"/>
      <bottom>
        <color indexed="63"/>
      </bottom>
    </border>
    <border>
      <left style="thin"/>
      <right style="thin"/>
      <top style="double"/>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13"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13" fillId="0" borderId="0" applyFont="0" applyFill="0" applyBorder="0" applyAlignment="0" applyProtection="0"/>
    <xf numFmtId="8" fontId="13" fillId="0" borderId="0" applyFont="0" applyFill="0" applyBorder="0" applyAlignment="0" applyProtection="0"/>
    <xf numFmtId="0" fontId="10" fillId="7" borderId="4" applyNumberFormat="0" applyAlignment="0" applyProtection="0"/>
    <xf numFmtId="0" fontId="14" fillId="4" borderId="0" applyNumberFormat="0" applyBorder="0" applyAlignment="0" applyProtection="0"/>
  </cellStyleXfs>
  <cellXfs count="505">
    <xf numFmtId="0" fontId="0" fillId="0" borderId="0" xfId="0" applyAlignment="1">
      <alignment/>
    </xf>
    <xf numFmtId="0" fontId="0" fillId="0" borderId="0" xfId="0" applyAlignment="1">
      <alignment vertical="center"/>
    </xf>
    <xf numFmtId="0" fontId="0" fillId="24" borderId="0" xfId="0" applyFill="1" applyAlignment="1">
      <alignment vertical="center"/>
    </xf>
    <xf numFmtId="0" fontId="0" fillId="24" borderId="0" xfId="0" applyFont="1" applyFill="1" applyAlignment="1">
      <alignment vertical="center"/>
    </xf>
    <xf numFmtId="0" fontId="20" fillId="0" borderId="0" xfId="0" applyFont="1" applyAlignment="1">
      <alignment vertical="center"/>
    </xf>
    <xf numFmtId="0" fontId="23" fillId="24" borderId="10" xfId="0" applyFont="1" applyFill="1" applyBorder="1" applyAlignment="1">
      <alignment/>
    </xf>
    <xf numFmtId="0" fontId="24" fillId="24" borderId="0" xfId="0" applyFont="1" applyFill="1" applyAlignment="1">
      <alignment vertical="center"/>
    </xf>
    <xf numFmtId="0" fontId="25" fillId="24" borderId="0" xfId="0" applyFont="1" applyFill="1" applyAlignment="1">
      <alignment vertical="center"/>
    </xf>
    <xf numFmtId="0" fontId="25" fillId="24" borderId="11" xfId="0" applyFont="1" applyFill="1" applyBorder="1" applyAlignment="1">
      <alignment horizontal="center" vertical="center"/>
    </xf>
    <xf numFmtId="0" fontId="25" fillId="24" borderId="12" xfId="0" applyFont="1" applyFill="1" applyBorder="1" applyAlignment="1">
      <alignment horizontal="center" vertical="center"/>
    </xf>
    <xf numFmtId="0" fontId="25" fillId="24" borderId="13" xfId="0" applyFont="1" applyFill="1" applyBorder="1" applyAlignment="1">
      <alignment horizontal="center" vertical="center"/>
    </xf>
    <xf numFmtId="0" fontId="0" fillId="0" borderId="0" xfId="0" applyBorder="1" applyAlignment="1">
      <alignment vertical="center"/>
    </xf>
    <xf numFmtId="176" fontId="25" fillId="24" borderId="14" xfId="0" applyNumberFormat="1" applyFont="1" applyFill="1" applyBorder="1" applyAlignment="1">
      <alignment vertical="center"/>
    </xf>
    <xf numFmtId="177" fontId="25" fillId="24" borderId="0" xfId="42" applyNumberFormat="1" applyFont="1" applyFill="1" applyBorder="1" applyAlignment="1">
      <alignment vertical="center"/>
    </xf>
    <xf numFmtId="178" fontId="25" fillId="24" borderId="14" xfId="0" applyNumberFormat="1" applyFont="1" applyFill="1" applyBorder="1" applyAlignment="1">
      <alignment vertical="center"/>
    </xf>
    <xf numFmtId="179" fontId="25" fillId="24" borderId="0" xfId="42" applyNumberFormat="1" applyFont="1" applyFill="1" applyBorder="1" applyAlignment="1">
      <alignment vertical="center"/>
    </xf>
    <xf numFmtId="0" fontId="25" fillId="24" borderId="0" xfId="0" applyFont="1" applyFill="1" applyBorder="1" applyAlignment="1">
      <alignment horizontal="left" vertical="center"/>
    </xf>
    <xf numFmtId="0" fontId="25" fillId="24" borderId="15" xfId="0" applyFont="1" applyFill="1" applyBorder="1" applyAlignment="1">
      <alignment horizontal="left" vertical="center"/>
    </xf>
    <xf numFmtId="180" fontId="25" fillId="24" borderId="0" xfId="0" applyNumberFormat="1" applyFont="1" applyFill="1" applyBorder="1" applyAlignment="1">
      <alignment vertical="center"/>
    </xf>
    <xf numFmtId="178" fontId="25" fillId="24" borderId="0" xfId="0" applyNumberFormat="1" applyFont="1" applyFill="1" applyBorder="1" applyAlignment="1">
      <alignment vertical="center"/>
    </xf>
    <xf numFmtId="180" fontId="25" fillId="24" borderId="0" xfId="0" applyNumberFormat="1" applyFont="1" applyFill="1" applyAlignment="1">
      <alignment vertical="center"/>
    </xf>
    <xf numFmtId="180" fontId="25" fillId="24" borderId="10" xfId="0" applyNumberFormat="1" applyFont="1" applyFill="1" applyBorder="1" applyAlignment="1">
      <alignment vertical="center"/>
    </xf>
    <xf numFmtId="177" fontId="25" fillId="24" borderId="10" xfId="42" applyNumberFormat="1" applyFont="1" applyFill="1" applyBorder="1" applyAlignment="1">
      <alignment vertical="center"/>
    </xf>
    <xf numFmtId="178" fontId="25" fillId="24" borderId="10" xfId="0" applyNumberFormat="1" applyFont="1" applyFill="1" applyBorder="1" applyAlignment="1">
      <alignment vertical="center"/>
    </xf>
    <xf numFmtId="179" fontId="25" fillId="24" borderId="10" xfId="42" applyNumberFormat="1" applyFont="1" applyFill="1" applyBorder="1" applyAlignment="1">
      <alignment vertical="center"/>
    </xf>
    <xf numFmtId="0" fontId="25" fillId="24" borderId="16" xfId="0" applyFont="1" applyFill="1" applyBorder="1" applyAlignment="1">
      <alignment horizontal="left" vertical="center"/>
    </xf>
    <xf numFmtId="180" fontId="25" fillId="24" borderId="0" xfId="0" applyNumberFormat="1" applyFont="1" applyFill="1" applyBorder="1" applyAlignment="1">
      <alignment horizontal="right" vertical="center"/>
    </xf>
    <xf numFmtId="178" fontId="25" fillId="24" borderId="0" xfId="0" applyNumberFormat="1" applyFont="1" applyFill="1" applyBorder="1" applyAlignment="1">
      <alignment horizontal="right" vertical="center"/>
    </xf>
    <xf numFmtId="179" fontId="25" fillId="24" borderId="0" xfId="42" applyNumberFormat="1" applyFont="1" applyFill="1" applyBorder="1" applyAlignment="1">
      <alignment horizontal="right" vertical="center"/>
    </xf>
    <xf numFmtId="177" fontId="25" fillId="24" borderId="0" xfId="42" applyNumberFormat="1" applyFont="1" applyFill="1" applyBorder="1" applyAlignment="1">
      <alignment horizontal="right" vertical="center"/>
    </xf>
    <xf numFmtId="0" fontId="25" fillId="24" borderId="17" xfId="0" applyFont="1" applyFill="1" applyBorder="1" applyAlignment="1">
      <alignment horizontal="left" vertical="center"/>
    </xf>
    <xf numFmtId="0" fontId="0" fillId="24" borderId="0" xfId="0" applyFont="1" applyFill="1" applyBorder="1" applyAlignment="1">
      <alignment vertical="center"/>
    </xf>
    <xf numFmtId="0" fontId="26" fillId="24" borderId="0" xfId="0" applyFont="1" applyFill="1" applyAlignment="1">
      <alignment horizontal="left" vertical="center"/>
    </xf>
    <xf numFmtId="177" fontId="0" fillId="24" borderId="0" xfId="0" applyNumberFormat="1" applyFont="1" applyFill="1" applyAlignment="1">
      <alignment vertical="center"/>
    </xf>
    <xf numFmtId="178" fontId="0" fillId="24" borderId="0" xfId="0" applyNumberFormat="1" applyFont="1" applyFill="1" applyAlignment="1">
      <alignment vertical="center"/>
    </xf>
    <xf numFmtId="181" fontId="25" fillId="24" borderId="0" xfId="0" applyNumberFormat="1" applyFont="1" applyFill="1" applyBorder="1" applyAlignment="1">
      <alignment vertical="center"/>
    </xf>
    <xf numFmtId="180" fontId="25" fillId="24" borderId="0" xfId="0" applyNumberFormat="1" applyFont="1" applyFill="1" applyAlignment="1">
      <alignment horizontal="right" vertical="center"/>
    </xf>
    <xf numFmtId="0" fontId="27" fillId="24" borderId="0" xfId="0" applyFont="1" applyFill="1" applyAlignment="1">
      <alignment horizontal="center" vertical="center"/>
    </xf>
    <xf numFmtId="0" fontId="28" fillId="24" borderId="0" xfId="0" applyFont="1" applyFill="1" applyAlignment="1">
      <alignment vertical="center"/>
    </xf>
    <xf numFmtId="0" fontId="29" fillId="24" borderId="0" xfId="0" applyFont="1" applyFill="1" applyAlignment="1">
      <alignment vertical="center"/>
    </xf>
    <xf numFmtId="0" fontId="29" fillId="24" borderId="18" xfId="0" applyFont="1" applyFill="1" applyBorder="1" applyAlignment="1">
      <alignment vertical="center"/>
    </xf>
    <xf numFmtId="0" fontId="29" fillId="24" borderId="18" xfId="0" applyFont="1" applyFill="1" applyBorder="1" applyAlignment="1">
      <alignment horizontal="right" vertical="center"/>
    </xf>
    <xf numFmtId="0" fontId="29" fillId="24" borderId="0" xfId="0" applyFont="1" applyFill="1" applyBorder="1" applyAlignment="1">
      <alignment vertical="center"/>
    </xf>
    <xf numFmtId="0" fontId="29" fillId="24" borderId="19"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17" xfId="0" applyFont="1" applyFill="1" applyBorder="1" applyAlignment="1">
      <alignment horizontal="center" vertical="center" wrapText="1"/>
    </xf>
    <xf numFmtId="0" fontId="29" fillId="24" borderId="15" xfId="0" applyFont="1" applyFill="1" applyBorder="1" applyAlignment="1">
      <alignment vertical="center"/>
    </xf>
    <xf numFmtId="180" fontId="29" fillId="24" borderId="0" xfId="0" applyNumberFormat="1" applyFont="1" applyFill="1" applyBorder="1" applyAlignment="1">
      <alignment vertical="center"/>
    </xf>
    <xf numFmtId="182" fontId="29" fillId="24" borderId="0" xfId="0" applyNumberFormat="1" applyFont="1" applyFill="1" applyBorder="1" applyAlignment="1">
      <alignment vertical="center"/>
    </xf>
    <xf numFmtId="182" fontId="29" fillId="24" borderId="0" xfId="42" applyNumberFormat="1" applyFont="1" applyFill="1" applyBorder="1" applyAlignment="1">
      <alignment vertical="center"/>
    </xf>
    <xf numFmtId="178" fontId="29" fillId="24" borderId="0" xfId="0" applyNumberFormat="1" applyFont="1" applyFill="1" applyBorder="1" applyAlignment="1">
      <alignment vertical="center"/>
    </xf>
    <xf numFmtId="183" fontId="29" fillId="24" borderId="0" xfId="42" applyNumberFormat="1" applyFont="1" applyFill="1" applyBorder="1" applyAlignment="1">
      <alignment vertical="center"/>
    </xf>
    <xf numFmtId="180" fontId="29" fillId="24" borderId="0" xfId="0" applyNumberFormat="1" applyFont="1" applyFill="1" applyAlignment="1">
      <alignment vertical="center"/>
    </xf>
    <xf numFmtId="0" fontId="29" fillId="24" borderId="20" xfId="0" applyFont="1" applyFill="1" applyBorder="1" applyAlignment="1">
      <alignment vertical="center"/>
    </xf>
    <xf numFmtId="180" fontId="29" fillId="24" borderId="10" xfId="0" applyNumberFormat="1" applyFont="1" applyFill="1" applyBorder="1" applyAlignment="1">
      <alignment vertical="center"/>
    </xf>
    <xf numFmtId="182" fontId="29" fillId="24" borderId="10" xfId="42" applyNumberFormat="1" applyFont="1" applyFill="1" applyBorder="1" applyAlignment="1">
      <alignment vertical="center"/>
    </xf>
    <xf numFmtId="180" fontId="29" fillId="24" borderId="10" xfId="0" applyNumberFormat="1" applyFont="1" applyFill="1" applyBorder="1" applyAlignment="1">
      <alignment horizontal="right" vertical="center"/>
    </xf>
    <xf numFmtId="178" fontId="29" fillId="24" borderId="10" xfId="0" applyNumberFormat="1" applyFont="1" applyFill="1" applyBorder="1" applyAlignment="1">
      <alignment vertical="center"/>
    </xf>
    <xf numFmtId="183" fontId="29" fillId="24" borderId="10" xfId="42" applyNumberFormat="1" applyFont="1" applyFill="1" applyBorder="1" applyAlignment="1">
      <alignment horizontal="right" vertical="center"/>
    </xf>
    <xf numFmtId="0" fontId="30" fillId="0" borderId="0" xfId="0" applyFont="1" applyAlignment="1">
      <alignment horizontal="right" vertical="center"/>
    </xf>
    <xf numFmtId="0" fontId="27" fillId="24" borderId="0" xfId="0" applyFont="1" applyFill="1" applyAlignment="1">
      <alignment vertical="center"/>
    </xf>
    <xf numFmtId="0" fontId="26" fillId="24" borderId="0" xfId="0" applyFont="1" applyFill="1" applyAlignment="1">
      <alignment vertical="center"/>
    </xf>
    <xf numFmtId="0" fontId="29" fillId="24" borderId="0" xfId="0" applyFont="1" applyFill="1" applyAlignment="1">
      <alignment horizontal="right" vertical="center"/>
    </xf>
    <xf numFmtId="0" fontId="29" fillId="24" borderId="17" xfId="0" applyFont="1" applyFill="1" applyBorder="1" applyAlignment="1">
      <alignment vertical="center" wrapText="1"/>
    </xf>
    <xf numFmtId="0" fontId="29" fillId="24" borderId="12" xfId="0" applyFont="1" applyFill="1" applyBorder="1" applyAlignment="1">
      <alignment horizontal="center" vertical="center" wrapText="1"/>
    </xf>
    <xf numFmtId="0" fontId="29" fillId="24" borderId="13" xfId="0" applyFont="1" applyFill="1" applyBorder="1" applyAlignment="1">
      <alignment horizontal="center" vertical="center" wrapText="1"/>
    </xf>
    <xf numFmtId="0" fontId="29" fillId="24" borderId="12" xfId="0" applyFont="1" applyFill="1" applyBorder="1" applyAlignment="1">
      <alignment horizontal="center" vertical="center"/>
    </xf>
    <xf numFmtId="0" fontId="31" fillId="24" borderId="14" xfId="0" applyFont="1" applyFill="1" applyBorder="1" applyAlignment="1">
      <alignment horizontal="right" vertical="center"/>
    </xf>
    <xf numFmtId="0" fontId="31" fillId="24" borderId="21" xfId="0" applyFont="1" applyFill="1" applyBorder="1" applyAlignment="1">
      <alignment horizontal="right" vertical="center"/>
    </xf>
    <xf numFmtId="0" fontId="31" fillId="24" borderId="14" xfId="0" applyFont="1" applyFill="1" applyBorder="1" applyAlignment="1">
      <alignment horizontal="right" vertical="center" wrapText="1"/>
    </xf>
    <xf numFmtId="0" fontId="31" fillId="24" borderId="22" xfId="0" applyFont="1" applyFill="1" applyBorder="1" applyAlignment="1">
      <alignment horizontal="right" vertical="center" wrapText="1"/>
    </xf>
    <xf numFmtId="0" fontId="31" fillId="24" borderId="21" xfId="0" applyFont="1" applyFill="1" applyBorder="1" applyAlignment="1">
      <alignment horizontal="right" vertical="center" wrapText="1"/>
    </xf>
    <xf numFmtId="176" fontId="29" fillId="24" borderId="19" xfId="0" applyNumberFormat="1" applyFont="1" applyFill="1" applyBorder="1" applyAlignment="1">
      <alignment vertical="center"/>
    </xf>
    <xf numFmtId="177" fontId="29" fillId="24" borderId="10" xfId="42" applyNumberFormat="1" applyFont="1" applyFill="1" applyBorder="1" applyAlignment="1">
      <alignment vertical="center"/>
    </xf>
    <xf numFmtId="177" fontId="29" fillId="24" borderId="20" xfId="42" applyNumberFormat="1" applyFont="1" applyFill="1" applyBorder="1" applyAlignment="1">
      <alignment vertical="center"/>
    </xf>
    <xf numFmtId="176" fontId="29" fillId="24" borderId="10" xfId="0" applyNumberFormat="1" applyFont="1" applyFill="1" applyBorder="1" applyAlignment="1">
      <alignment vertical="center"/>
    </xf>
    <xf numFmtId="178" fontId="29" fillId="24" borderId="19" xfId="0" applyNumberFormat="1" applyFont="1" applyFill="1" applyBorder="1" applyAlignment="1">
      <alignment vertical="center"/>
    </xf>
    <xf numFmtId="179" fontId="29" fillId="24" borderId="10" xfId="0" applyNumberFormat="1" applyFont="1" applyFill="1" applyBorder="1" applyAlignment="1">
      <alignment vertical="center"/>
    </xf>
    <xf numFmtId="0" fontId="29" fillId="24" borderId="23" xfId="0" applyFont="1" applyFill="1" applyBorder="1" applyAlignment="1">
      <alignment horizontal="center" vertical="center"/>
    </xf>
    <xf numFmtId="180" fontId="29" fillId="24" borderId="13" xfId="0" applyNumberFormat="1" applyFont="1" applyFill="1" applyBorder="1" applyAlignment="1">
      <alignment vertical="center"/>
    </xf>
    <xf numFmtId="177" fontId="29" fillId="24" borderId="23" xfId="42" applyNumberFormat="1" applyFont="1" applyFill="1" applyBorder="1" applyAlignment="1">
      <alignment vertical="center"/>
    </xf>
    <xf numFmtId="180" fontId="29" fillId="24" borderId="23" xfId="0" applyNumberFormat="1" applyFont="1" applyFill="1" applyBorder="1" applyAlignment="1">
      <alignment vertical="center"/>
    </xf>
    <xf numFmtId="180" fontId="29" fillId="24" borderId="22" xfId="0" applyNumberFormat="1" applyFont="1" applyFill="1" applyBorder="1" applyAlignment="1">
      <alignment horizontal="right" vertical="center"/>
    </xf>
    <xf numFmtId="177" fontId="29" fillId="24" borderId="14" xfId="42" applyNumberFormat="1" applyFont="1" applyFill="1" applyBorder="1" applyAlignment="1">
      <alignment vertical="center"/>
    </xf>
    <xf numFmtId="177" fontId="29" fillId="24" borderId="21" xfId="42" applyNumberFormat="1" applyFont="1" applyFill="1" applyBorder="1" applyAlignment="1">
      <alignment vertical="center"/>
    </xf>
    <xf numFmtId="180" fontId="29" fillId="24" borderId="14" xfId="0" applyNumberFormat="1" applyFont="1" applyFill="1" applyBorder="1" applyAlignment="1">
      <alignment horizontal="right" vertical="center"/>
    </xf>
    <xf numFmtId="178" fontId="29" fillId="24" borderId="22" xfId="0" applyNumberFormat="1" applyFont="1" applyFill="1" applyBorder="1" applyAlignment="1">
      <alignment vertical="center"/>
    </xf>
    <xf numFmtId="179" fontId="29" fillId="24" borderId="14" xfId="0" applyNumberFormat="1" applyFont="1" applyFill="1" applyBorder="1" applyAlignment="1">
      <alignment vertical="center"/>
    </xf>
    <xf numFmtId="180" fontId="29" fillId="24" borderId="24" xfId="0" applyNumberFormat="1" applyFont="1" applyFill="1" applyBorder="1" applyAlignment="1">
      <alignment vertical="center"/>
    </xf>
    <xf numFmtId="177" fontId="29" fillId="24" borderId="0" xfId="42" applyNumberFormat="1" applyFont="1" applyFill="1" applyBorder="1" applyAlignment="1">
      <alignment vertical="center"/>
    </xf>
    <xf numFmtId="177" fontId="29" fillId="24" borderId="15" xfId="42" applyNumberFormat="1" applyFont="1" applyFill="1" applyBorder="1" applyAlignment="1">
      <alignment vertical="center"/>
    </xf>
    <xf numFmtId="178" fontId="29" fillId="24" borderId="24" xfId="0" applyNumberFormat="1" applyFont="1" applyFill="1" applyBorder="1" applyAlignment="1">
      <alignment vertical="center"/>
    </xf>
    <xf numFmtId="179" fontId="29" fillId="24" borderId="0" xfId="0" applyNumberFormat="1" applyFont="1" applyFill="1" applyBorder="1" applyAlignment="1">
      <alignment vertical="center"/>
    </xf>
    <xf numFmtId="176" fontId="29" fillId="24" borderId="0" xfId="0" applyNumberFormat="1" applyFont="1" applyFill="1" applyBorder="1" applyAlignment="1">
      <alignment horizontal="right" vertical="center"/>
    </xf>
    <xf numFmtId="180" fontId="29" fillId="24" borderId="24" xfId="0" applyNumberFormat="1" applyFont="1" applyFill="1" applyBorder="1" applyAlignment="1">
      <alignment horizontal="right" vertical="center"/>
    </xf>
    <xf numFmtId="180" fontId="29" fillId="24" borderId="0" xfId="0" applyNumberFormat="1" applyFont="1" applyFill="1" applyBorder="1" applyAlignment="1">
      <alignment horizontal="right" vertical="center"/>
    </xf>
    <xf numFmtId="180" fontId="29" fillId="24" borderId="19" xfId="0" applyNumberFormat="1" applyFont="1" applyFill="1" applyBorder="1" applyAlignment="1">
      <alignment vertical="center"/>
    </xf>
    <xf numFmtId="0" fontId="29" fillId="24" borderId="24" xfId="0" applyFont="1" applyFill="1" applyBorder="1" applyAlignment="1">
      <alignment vertical="center"/>
    </xf>
    <xf numFmtId="0" fontId="29" fillId="24" borderId="12" xfId="0" applyFont="1" applyFill="1" applyBorder="1" applyAlignment="1">
      <alignment vertical="center"/>
    </xf>
    <xf numFmtId="0" fontId="25" fillId="24" borderId="0" xfId="0" applyFont="1" applyFill="1" applyBorder="1" applyAlignment="1">
      <alignment vertical="center"/>
    </xf>
    <xf numFmtId="0" fontId="32" fillId="24" borderId="0" xfId="0" applyFont="1" applyFill="1" applyAlignment="1">
      <alignment vertical="center"/>
    </xf>
    <xf numFmtId="0" fontId="33" fillId="0" borderId="0" xfId="0" applyFont="1" applyAlignment="1">
      <alignment horizontal="right"/>
    </xf>
    <xf numFmtId="0" fontId="0" fillId="24" borderId="0" xfId="0" applyFill="1" applyAlignment="1">
      <alignment/>
    </xf>
    <xf numFmtId="0" fontId="34" fillId="24" borderId="0" xfId="0" applyFont="1" applyFill="1" applyBorder="1" applyAlignment="1">
      <alignment vertical="center"/>
    </xf>
    <xf numFmtId="0" fontId="0" fillId="24" borderId="10" xfId="0" applyFont="1" applyFill="1" applyBorder="1" applyAlignment="1">
      <alignment vertical="center"/>
    </xf>
    <xf numFmtId="0" fontId="0" fillId="24" borderId="10" xfId="0" applyFont="1" applyFill="1" applyBorder="1" applyAlignment="1">
      <alignment/>
    </xf>
    <xf numFmtId="0" fontId="32" fillId="24" borderId="19" xfId="0" applyFont="1" applyFill="1" applyBorder="1" applyAlignment="1">
      <alignment vertical="center"/>
    </xf>
    <xf numFmtId="0" fontId="35" fillId="24" borderId="12" xfId="0" applyFont="1" applyFill="1" applyBorder="1" applyAlignment="1">
      <alignment horizontal="center" vertical="center"/>
    </xf>
    <xf numFmtId="0" fontId="35" fillId="24" borderId="19" xfId="0" applyFont="1" applyFill="1" applyBorder="1" applyAlignment="1">
      <alignment vertical="center"/>
    </xf>
    <xf numFmtId="0" fontId="35" fillId="24" borderId="13" xfId="0" applyFont="1" applyFill="1" applyBorder="1" applyAlignment="1">
      <alignment horizontal="center" vertical="center"/>
    </xf>
    <xf numFmtId="0" fontId="36" fillId="24" borderId="13" xfId="0" applyFont="1" applyFill="1" applyBorder="1" applyAlignment="1">
      <alignment vertical="center" wrapText="1"/>
    </xf>
    <xf numFmtId="0" fontId="33" fillId="24" borderId="25" xfId="0" applyFont="1" applyFill="1" applyBorder="1" applyAlignment="1">
      <alignment horizontal="right"/>
    </xf>
    <xf numFmtId="0" fontId="37" fillId="24" borderId="15" xfId="0" applyFont="1" applyFill="1" applyBorder="1" applyAlignment="1">
      <alignment horizontal="right" vertical="center"/>
    </xf>
    <xf numFmtId="0" fontId="37" fillId="24" borderId="22" xfId="0" applyFont="1" applyFill="1" applyBorder="1" applyAlignment="1">
      <alignment horizontal="right" vertical="top"/>
    </xf>
    <xf numFmtId="0" fontId="37" fillId="24" borderId="0" xfId="0" applyFont="1" applyFill="1" applyBorder="1" applyAlignment="1">
      <alignment horizontal="right" vertical="top"/>
    </xf>
    <xf numFmtId="0" fontId="37" fillId="24" borderId="14" xfId="0" applyFont="1" applyFill="1" applyBorder="1" applyAlignment="1">
      <alignment horizontal="right" vertical="top"/>
    </xf>
    <xf numFmtId="0" fontId="37" fillId="24" borderId="14" xfId="0" applyFont="1" applyFill="1" applyBorder="1" applyAlignment="1">
      <alignment horizontal="right" vertical="top" wrapText="1"/>
    </xf>
    <xf numFmtId="0" fontId="33" fillId="24" borderId="0" xfId="0" applyFont="1" applyFill="1" applyAlignment="1">
      <alignment horizontal="right"/>
    </xf>
    <xf numFmtId="176" fontId="29" fillId="24" borderId="19" xfId="0" applyNumberFormat="1" applyFont="1" applyFill="1" applyBorder="1" applyAlignment="1">
      <alignment/>
    </xf>
    <xf numFmtId="184" fontId="29" fillId="24" borderId="10" xfId="0" applyNumberFormat="1" applyFont="1" applyFill="1" applyBorder="1" applyAlignment="1">
      <alignment/>
    </xf>
    <xf numFmtId="185" fontId="29" fillId="24" borderId="19" xfId="0" applyNumberFormat="1" applyFont="1" applyFill="1" applyBorder="1" applyAlignment="1">
      <alignment/>
    </xf>
    <xf numFmtId="179" fontId="29" fillId="24" borderId="10" xfId="0" applyNumberFormat="1" applyFont="1" applyFill="1" applyBorder="1" applyAlignment="1">
      <alignment/>
    </xf>
    <xf numFmtId="0" fontId="35" fillId="24" borderId="25" xfId="0" applyFont="1" applyFill="1" applyBorder="1" applyAlignment="1">
      <alignment/>
    </xf>
    <xf numFmtId="0" fontId="32" fillId="24" borderId="15" xfId="0" applyFont="1" applyFill="1" applyBorder="1" applyAlignment="1">
      <alignment/>
    </xf>
    <xf numFmtId="176" fontId="29" fillId="24" borderId="24" xfId="0" applyNumberFormat="1" applyFont="1" applyFill="1" applyBorder="1" applyAlignment="1">
      <alignment/>
    </xf>
    <xf numFmtId="184" fontId="29" fillId="24" borderId="0" xfId="0" applyNumberFormat="1" applyFont="1" applyFill="1" applyAlignment="1">
      <alignment/>
    </xf>
    <xf numFmtId="184" fontId="29" fillId="24" borderId="0" xfId="0" applyNumberFormat="1" applyFont="1" applyFill="1" applyBorder="1" applyAlignment="1">
      <alignment/>
    </xf>
    <xf numFmtId="185" fontId="29" fillId="24" borderId="24" xfId="0" applyNumberFormat="1" applyFont="1" applyFill="1" applyBorder="1" applyAlignment="1">
      <alignment/>
    </xf>
    <xf numFmtId="179" fontId="29" fillId="24" borderId="0" xfId="0" applyNumberFormat="1" applyFont="1" applyFill="1" applyBorder="1" applyAlignment="1">
      <alignment/>
    </xf>
    <xf numFmtId="176" fontId="29" fillId="24" borderId="24" xfId="0" applyNumberFormat="1" applyFont="1" applyFill="1" applyBorder="1" applyAlignment="1" quotePrefix="1">
      <alignment horizontal="right"/>
    </xf>
    <xf numFmtId="0" fontId="32" fillId="24" borderId="15" xfId="0" applyFont="1" applyFill="1" applyBorder="1" applyAlignment="1">
      <alignment horizontal="left"/>
    </xf>
    <xf numFmtId="0" fontId="35" fillId="24" borderId="26" xfId="0" applyFont="1" applyFill="1" applyBorder="1" applyAlignment="1">
      <alignment/>
    </xf>
    <xf numFmtId="0" fontId="32" fillId="24" borderId="20" xfId="0" applyFont="1" applyFill="1" applyBorder="1" applyAlignment="1">
      <alignment/>
    </xf>
    <xf numFmtId="0" fontId="28" fillId="0" borderId="0" xfId="0" applyFont="1" applyAlignment="1">
      <alignment vertical="center"/>
    </xf>
    <xf numFmtId="0" fontId="29" fillId="0" borderId="0" xfId="0" applyFont="1" applyAlignment="1">
      <alignment vertical="center"/>
    </xf>
    <xf numFmtId="0" fontId="25" fillId="0" borderId="0" xfId="0" applyFont="1" applyBorder="1" applyAlignment="1">
      <alignment vertical="center"/>
    </xf>
    <xf numFmtId="0" fontId="22" fillId="24" borderId="10" xfId="0" applyFont="1" applyFill="1" applyBorder="1" applyAlignment="1">
      <alignment vertical="center"/>
    </xf>
    <xf numFmtId="179" fontId="29" fillId="24" borderId="10" xfId="42" applyNumberFormat="1" applyFont="1" applyFill="1" applyBorder="1" applyAlignment="1">
      <alignment vertical="center"/>
    </xf>
    <xf numFmtId="0" fontId="29" fillId="24" borderId="10" xfId="0" applyFont="1" applyFill="1" applyBorder="1" applyAlignment="1">
      <alignment vertical="center"/>
    </xf>
    <xf numFmtId="179" fontId="29" fillId="24" borderId="0" xfId="42" applyNumberFormat="1" applyFont="1" applyFill="1" applyBorder="1" applyAlignment="1">
      <alignment vertical="center"/>
    </xf>
    <xf numFmtId="0" fontId="32" fillId="0" borderId="0" xfId="0" applyFont="1" applyBorder="1" applyAlignment="1">
      <alignment vertical="center"/>
    </xf>
    <xf numFmtId="0" fontId="29" fillId="24" borderId="27" xfId="0" applyFont="1" applyFill="1" applyBorder="1" applyAlignment="1">
      <alignment horizontal="center" vertical="center"/>
    </xf>
    <xf numFmtId="0" fontId="29" fillId="24" borderId="28" xfId="0" applyFont="1" applyFill="1" applyBorder="1" applyAlignment="1">
      <alignment horizontal="center" vertical="center"/>
    </xf>
    <xf numFmtId="0" fontId="31" fillId="24" borderId="29" xfId="0" applyFont="1" applyFill="1" applyBorder="1" applyAlignment="1">
      <alignment horizontal="right" vertical="center"/>
    </xf>
    <xf numFmtId="0" fontId="31" fillId="24" borderId="0" xfId="0" applyFont="1" applyFill="1" applyAlignment="1">
      <alignment horizontal="right" vertical="center"/>
    </xf>
    <xf numFmtId="0" fontId="29" fillId="24" borderId="30" xfId="0" applyFont="1" applyFill="1" applyBorder="1" applyAlignment="1">
      <alignment horizontal="center" vertical="center" wrapText="1"/>
    </xf>
    <xf numFmtId="0" fontId="29" fillId="24" borderId="25" xfId="0" applyFont="1" applyFill="1" applyBorder="1" applyAlignment="1">
      <alignment/>
    </xf>
    <xf numFmtId="0" fontId="29" fillId="24" borderId="0" xfId="0" applyFont="1" applyFill="1" applyBorder="1" applyAlignment="1">
      <alignment/>
    </xf>
    <xf numFmtId="179" fontId="29" fillId="24" borderId="30" xfId="0" applyNumberFormat="1" applyFont="1" applyFill="1" applyBorder="1" applyAlignment="1">
      <alignment/>
    </xf>
    <xf numFmtId="0" fontId="29" fillId="24" borderId="25" xfId="0" applyFont="1" applyFill="1" applyBorder="1" applyAlignment="1">
      <alignment horizontal="distributed"/>
    </xf>
    <xf numFmtId="0" fontId="29" fillId="24" borderId="15" xfId="0" applyFont="1" applyFill="1" applyBorder="1" applyAlignment="1">
      <alignment/>
    </xf>
    <xf numFmtId="185" fontId="29" fillId="24" borderId="30" xfId="0" applyNumberFormat="1" applyFont="1" applyFill="1" applyBorder="1" applyAlignment="1">
      <alignment horizontal="right"/>
    </xf>
    <xf numFmtId="0" fontId="29" fillId="24" borderId="0" xfId="0" applyFont="1" applyFill="1" applyBorder="1" applyAlignment="1">
      <alignment horizontal="distributed"/>
    </xf>
    <xf numFmtId="185" fontId="29" fillId="24" borderId="30" xfId="0" applyNumberFormat="1" applyFont="1" applyFill="1" applyBorder="1" applyAlignment="1">
      <alignment/>
    </xf>
    <xf numFmtId="185" fontId="29" fillId="24" borderId="30" xfId="0" applyNumberFormat="1" applyFont="1" applyFill="1" applyBorder="1" applyAlignment="1" quotePrefix="1">
      <alignment horizontal="right"/>
    </xf>
    <xf numFmtId="0" fontId="29" fillId="24" borderId="0" xfId="0" applyFont="1" applyFill="1" applyAlignment="1">
      <alignment/>
    </xf>
    <xf numFmtId="0" fontId="29" fillId="24" borderId="0" xfId="0" applyFont="1" applyFill="1" applyAlignment="1">
      <alignment horizontal="distributed"/>
    </xf>
    <xf numFmtId="0" fontId="29" fillId="24" borderId="26" xfId="0" applyFont="1" applyFill="1" applyBorder="1" applyAlignment="1">
      <alignment/>
    </xf>
    <xf numFmtId="185" fontId="29" fillId="24" borderId="31" xfId="0" applyNumberFormat="1" applyFont="1" applyFill="1" applyBorder="1" applyAlignment="1">
      <alignment horizontal="right"/>
    </xf>
    <xf numFmtId="0" fontId="27" fillId="0" borderId="0" xfId="0" applyFont="1" applyAlignment="1">
      <alignment vertical="center"/>
    </xf>
    <xf numFmtId="3" fontId="29" fillId="24" borderId="19" xfId="0" applyNumberFormat="1" applyFont="1" applyFill="1" applyBorder="1" applyAlignment="1">
      <alignment vertical="center"/>
    </xf>
    <xf numFmtId="185" fontId="29" fillId="24" borderId="19" xfId="0" applyNumberFormat="1" applyFont="1" applyFill="1" applyBorder="1" applyAlignment="1">
      <alignment vertical="center"/>
    </xf>
    <xf numFmtId="0" fontId="29" fillId="24" borderId="23" xfId="0" applyFont="1" applyFill="1" applyBorder="1" applyAlignment="1">
      <alignment horizontal="distributed" vertical="center"/>
    </xf>
    <xf numFmtId="0" fontId="29" fillId="24" borderId="23" xfId="0" applyFont="1" applyFill="1" applyBorder="1" applyAlignment="1">
      <alignment vertical="center"/>
    </xf>
    <xf numFmtId="3" fontId="29" fillId="24" borderId="13" xfId="0" applyNumberFormat="1" applyFont="1" applyFill="1" applyBorder="1" applyAlignment="1">
      <alignment vertical="center"/>
    </xf>
    <xf numFmtId="185" fontId="29" fillId="24" borderId="13" xfId="0" applyNumberFormat="1" applyFont="1" applyFill="1" applyBorder="1" applyAlignment="1">
      <alignment vertical="center"/>
    </xf>
    <xf numFmtId="0" fontId="29" fillId="24" borderId="0" xfId="0" applyFont="1" applyFill="1" applyBorder="1" applyAlignment="1">
      <alignment horizontal="distributed" vertical="center"/>
    </xf>
    <xf numFmtId="3" fontId="29" fillId="24" borderId="24" xfId="0" applyNumberFormat="1" applyFont="1" applyFill="1" applyBorder="1" applyAlignment="1">
      <alignment vertical="center"/>
    </xf>
    <xf numFmtId="185" fontId="29" fillId="24" borderId="24" xfId="0" applyNumberFormat="1" applyFont="1" applyFill="1" applyBorder="1" applyAlignment="1">
      <alignment vertical="center"/>
    </xf>
    <xf numFmtId="0" fontId="29" fillId="24" borderId="0" xfId="0" applyFont="1" applyFill="1" applyBorder="1" applyAlignment="1">
      <alignment horizontal="distributed" vertical="center" indent="1"/>
    </xf>
    <xf numFmtId="0" fontId="29" fillId="24" borderId="10" xfId="0" applyFont="1" applyFill="1" applyBorder="1" applyAlignment="1">
      <alignment horizontal="distributed" vertical="center" indent="1"/>
    </xf>
    <xf numFmtId="0" fontId="29" fillId="24" borderId="13" xfId="0" applyFont="1" applyFill="1" applyBorder="1" applyAlignment="1">
      <alignment vertical="center"/>
    </xf>
    <xf numFmtId="0" fontId="29" fillId="24" borderId="10" xfId="0" applyFont="1" applyFill="1" applyBorder="1" applyAlignment="1">
      <alignment vertical="center" shrinkToFit="1"/>
    </xf>
    <xf numFmtId="0" fontId="29" fillId="24" borderId="19" xfId="0" applyFont="1" applyFill="1" applyBorder="1" applyAlignment="1">
      <alignment horizontal="right" vertical="center"/>
    </xf>
    <xf numFmtId="0" fontId="37" fillId="24" borderId="0" xfId="0" applyFont="1" applyFill="1" applyAlignment="1">
      <alignment vertical="center"/>
    </xf>
    <xf numFmtId="0" fontId="38" fillId="0" borderId="0" xfId="0" applyFont="1" applyAlignment="1">
      <alignment horizontal="right" vertical="center"/>
    </xf>
    <xf numFmtId="0" fontId="29" fillId="24" borderId="14" xfId="0" applyFont="1" applyFill="1" applyBorder="1" applyAlignment="1">
      <alignment horizontal="center" vertical="center"/>
    </xf>
    <xf numFmtId="0" fontId="29" fillId="24" borderId="21" xfId="0" applyFont="1" applyFill="1" applyBorder="1" applyAlignment="1">
      <alignment horizontal="center" vertical="center"/>
    </xf>
    <xf numFmtId="0" fontId="24" fillId="0" borderId="0" xfId="0" applyFont="1" applyBorder="1" applyAlignment="1">
      <alignment vertical="center"/>
    </xf>
    <xf numFmtId="0" fontId="29" fillId="24" borderId="0" xfId="0" applyFont="1" applyFill="1" applyBorder="1" applyAlignment="1">
      <alignment horizontal="center" vertical="center"/>
    </xf>
    <xf numFmtId="0" fontId="29" fillId="24" borderId="13" xfId="0" applyFont="1" applyFill="1" applyBorder="1" applyAlignment="1">
      <alignment horizontal="center" vertical="center"/>
    </xf>
    <xf numFmtId="0" fontId="29" fillId="24" borderId="19" xfId="0" applyFont="1" applyFill="1" applyBorder="1" applyAlignment="1">
      <alignment horizontal="center" vertical="center" wrapText="1"/>
    </xf>
    <xf numFmtId="0" fontId="24" fillId="0" borderId="0" xfId="0" applyFont="1" applyBorder="1" applyAlignment="1">
      <alignment horizontal="center" vertical="center"/>
    </xf>
    <xf numFmtId="0" fontId="38" fillId="24" borderId="0" xfId="0" applyFont="1" applyFill="1" applyAlignment="1">
      <alignment horizontal="right" vertical="center"/>
    </xf>
    <xf numFmtId="0" fontId="39" fillId="24" borderId="14" xfId="0" applyFont="1" applyFill="1" applyBorder="1" applyAlignment="1">
      <alignment horizontal="right" vertical="center"/>
    </xf>
    <xf numFmtId="0" fontId="39" fillId="24" borderId="22" xfId="0" applyFont="1" applyFill="1" applyBorder="1" applyAlignment="1">
      <alignment horizontal="right" vertical="center"/>
    </xf>
    <xf numFmtId="0" fontId="39" fillId="24" borderId="22" xfId="0" applyFont="1" applyFill="1" applyBorder="1" applyAlignment="1">
      <alignment horizontal="right" vertical="center" wrapText="1"/>
    </xf>
    <xf numFmtId="0" fontId="39" fillId="24" borderId="14" xfId="0" applyFont="1" applyFill="1" applyBorder="1" applyAlignment="1">
      <alignment horizontal="right" vertical="center" wrapText="1"/>
    </xf>
    <xf numFmtId="0" fontId="38" fillId="0" borderId="0" xfId="0" applyFont="1" applyBorder="1" applyAlignment="1">
      <alignment horizontal="right" vertical="center"/>
    </xf>
    <xf numFmtId="185" fontId="29" fillId="24" borderId="19" xfId="42" applyNumberFormat="1" applyFont="1" applyFill="1" applyBorder="1" applyAlignment="1">
      <alignment vertical="center"/>
    </xf>
    <xf numFmtId="183" fontId="29" fillId="24" borderId="10" xfId="0" applyNumberFormat="1" applyFont="1" applyFill="1" applyBorder="1" applyAlignment="1">
      <alignment vertical="center"/>
    </xf>
    <xf numFmtId="179" fontId="34" fillId="0" borderId="0" xfId="42" applyNumberFormat="1" applyFont="1" applyFill="1" applyBorder="1" applyAlignment="1">
      <alignment vertical="center"/>
    </xf>
    <xf numFmtId="176" fontId="29" fillId="24" borderId="0" xfId="42" applyNumberFormat="1" applyFont="1" applyFill="1" applyBorder="1" applyAlignment="1">
      <alignment vertical="center"/>
    </xf>
    <xf numFmtId="185" fontId="29" fillId="24" borderId="24" xfId="42" applyNumberFormat="1" applyFont="1" applyFill="1" applyBorder="1" applyAlignment="1">
      <alignment vertical="center"/>
    </xf>
    <xf numFmtId="183" fontId="29" fillId="24" borderId="0" xfId="0" applyNumberFormat="1" applyFont="1" applyFill="1" applyBorder="1" applyAlignment="1">
      <alignment vertical="center"/>
    </xf>
    <xf numFmtId="180" fontId="29" fillId="24" borderId="19" xfId="0" applyNumberFormat="1" applyFont="1" applyFill="1" applyBorder="1" applyAlignment="1">
      <alignment horizontal="right" vertical="center"/>
    </xf>
    <xf numFmtId="0" fontId="36" fillId="24" borderId="11" xfId="0" applyFont="1" applyFill="1" applyBorder="1" applyAlignment="1">
      <alignment horizontal="center" vertical="center"/>
    </xf>
    <xf numFmtId="0" fontId="36" fillId="24" borderId="22" xfId="0" applyFont="1" applyFill="1" applyBorder="1" applyAlignment="1">
      <alignment horizontal="center" vertical="center"/>
    </xf>
    <xf numFmtId="0" fontId="38" fillId="24" borderId="0" xfId="0" applyFont="1" applyFill="1" applyBorder="1" applyAlignment="1">
      <alignment horizontal="right" vertical="center"/>
    </xf>
    <xf numFmtId="0" fontId="39" fillId="24" borderId="15" xfId="0" applyFont="1" applyFill="1" applyBorder="1" applyAlignment="1">
      <alignment horizontal="right" vertical="center"/>
    </xf>
    <xf numFmtId="176" fontId="29" fillId="24" borderId="0" xfId="0" applyNumberFormat="1" applyFont="1" applyFill="1" applyBorder="1" applyAlignment="1">
      <alignment vertical="center"/>
    </xf>
    <xf numFmtId="184" fontId="29" fillId="24" borderId="0" xfId="42" applyNumberFormat="1" applyFont="1" applyFill="1" applyBorder="1" applyAlignment="1">
      <alignment vertical="center"/>
    </xf>
    <xf numFmtId="185" fontId="29" fillId="24" borderId="0" xfId="0" applyNumberFormat="1" applyFont="1" applyFill="1" applyBorder="1" applyAlignment="1">
      <alignment vertical="center"/>
    </xf>
    <xf numFmtId="176" fontId="29" fillId="24" borderId="0" xfId="0" applyNumberFormat="1" applyFont="1" applyFill="1" applyAlignment="1">
      <alignment vertical="center"/>
    </xf>
    <xf numFmtId="184" fontId="29" fillId="24" borderId="0" xfId="42" applyNumberFormat="1" applyFont="1" applyFill="1" applyAlignment="1">
      <alignment vertical="center"/>
    </xf>
    <xf numFmtId="185" fontId="29" fillId="24" borderId="0" xfId="0" applyNumberFormat="1" applyFont="1" applyFill="1" applyAlignment="1">
      <alignment vertical="center"/>
    </xf>
    <xf numFmtId="183" fontId="29" fillId="24" borderId="0" xfId="42" applyNumberFormat="1" applyFont="1" applyFill="1" applyAlignment="1">
      <alignment vertical="center"/>
    </xf>
    <xf numFmtId="0" fontId="29" fillId="24" borderId="15" xfId="0" applyFont="1" applyFill="1" applyBorder="1" applyAlignment="1">
      <alignment horizontal="left" vertical="center"/>
    </xf>
    <xf numFmtId="176" fontId="29" fillId="24" borderId="0" xfId="0" applyNumberFormat="1" applyFont="1" applyFill="1" applyAlignment="1" quotePrefix="1">
      <alignment horizontal="right" vertical="center"/>
    </xf>
    <xf numFmtId="184" fontId="29" fillId="24" borderId="10" xfId="42" applyNumberFormat="1" applyFont="1" applyFill="1" applyBorder="1" applyAlignment="1">
      <alignment vertical="center"/>
    </xf>
    <xf numFmtId="0" fontId="32" fillId="24" borderId="0" xfId="0" applyFont="1" applyFill="1" applyBorder="1" applyAlignment="1">
      <alignment vertical="center"/>
    </xf>
    <xf numFmtId="0" fontId="25" fillId="24" borderId="15" xfId="0" applyFont="1" applyFill="1" applyBorder="1" applyAlignment="1">
      <alignment vertical="center"/>
    </xf>
    <xf numFmtId="176" fontId="25" fillId="24" borderId="22" xfId="0" applyNumberFormat="1" applyFont="1" applyFill="1" applyBorder="1" applyAlignment="1">
      <alignment vertical="center"/>
    </xf>
    <xf numFmtId="184" fontId="25" fillId="24" borderId="0" xfId="42" applyNumberFormat="1" applyFont="1" applyFill="1" applyBorder="1" applyAlignment="1">
      <alignment vertical="center"/>
    </xf>
    <xf numFmtId="186" fontId="25" fillId="24" borderId="24" xfId="0" applyNumberFormat="1" applyFont="1" applyFill="1" applyBorder="1" applyAlignment="1">
      <alignment vertical="center"/>
    </xf>
    <xf numFmtId="176" fontId="25" fillId="24" borderId="24" xfId="0" applyNumberFormat="1" applyFont="1" applyFill="1" applyBorder="1" applyAlignment="1">
      <alignment vertical="center"/>
    </xf>
    <xf numFmtId="0" fontId="25" fillId="24" borderId="20" xfId="0" applyFont="1" applyFill="1" applyBorder="1" applyAlignment="1">
      <alignment vertical="center"/>
    </xf>
    <xf numFmtId="176" fontId="25" fillId="24" borderId="19" xfId="0" applyNumberFormat="1" applyFont="1" applyFill="1" applyBorder="1" applyAlignment="1">
      <alignment horizontal="right" vertical="center"/>
    </xf>
    <xf numFmtId="184" fontId="25" fillId="24" borderId="10" xfId="42" applyNumberFormat="1" applyFont="1" applyFill="1" applyBorder="1" applyAlignment="1">
      <alignment vertical="center"/>
    </xf>
    <xf numFmtId="186" fontId="25" fillId="24" borderId="19" xfId="0" applyNumberFormat="1" applyFont="1" applyFill="1" applyBorder="1" applyAlignment="1">
      <alignment vertical="center"/>
    </xf>
    <xf numFmtId="181" fontId="25" fillId="24" borderId="10" xfId="0" applyNumberFormat="1" applyFont="1" applyFill="1" applyBorder="1" applyAlignment="1">
      <alignment vertical="center"/>
    </xf>
    <xf numFmtId="0" fontId="0" fillId="24" borderId="0" xfId="0" applyFont="1" applyFill="1" applyBorder="1" applyAlignment="1">
      <alignment/>
    </xf>
    <xf numFmtId="0" fontId="29" fillId="24" borderId="20" xfId="0" applyFont="1" applyFill="1" applyBorder="1" applyAlignment="1">
      <alignment horizontal="center" vertical="center" wrapText="1"/>
    </xf>
    <xf numFmtId="0" fontId="30" fillId="24" borderId="0" xfId="0" applyFont="1" applyFill="1" applyAlignment="1">
      <alignment horizontal="right" vertical="center"/>
    </xf>
    <xf numFmtId="176" fontId="29" fillId="24" borderId="13" xfId="0" applyNumberFormat="1" applyFont="1" applyFill="1" applyBorder="1" applyAlignment="1">
      <alignment vertical="center"/>
    </xf>
    <xf numFmtId="176" fontId="29" fillId="24" borderId="23" xfId="0" applyNumberFormat="1" applyFont="1" applyFill="1" applyBorder="1" applyAlignment="1">
      <alignment vertical="center"/>
    </xf>
    <xf numFmtId="177" fontId="29" fillId="24" borderId="32" xfId="42" applyNumberFormat="1" applyFont="1" applyFill="1" applyBorder="1" applyAlignment="1">
      <alignment vertical="center"/>
    </xf>
    <xf numFmtId="0" fontId="29" fillId="24" borderId="24" xfId="0" applyFont="1" applyFill="1" applyBorder="1" applyAlignment="1">
      <alignment horizontal="center" vertical="center"/>
    </xf>
    <xf numFmtId="180" fontId="29" fillId="24" borderId="15" xfId="0" applyNumberFormat="1" applyFont="1" applyFill="1" applyBorder="1" applyAlignment="1">
      <alignment vertical="center"/>
    </xf>
    <xf numFmtId="180" fontId="29" fillId="24" borderId="15" xfId="0" applyNumberFormat="1" applyFont="1" applyFill="1" applyBorder="1" applyAlignment="1">
      <alignment horizontal="right" vertical="center"/>
    </xf>
    <xf numFmtId="177" fontId="29" fillId="24" borderId="15" xfId="42" applyNumberFormat="1" applyFont="1" applyFill="1" applyBorder="1" applyAlignment="1">
      <alignment horizontal="right" vertical="center"/>
    </xf>
    <xf numFmtId="185" fontId="29" fillId="24" borderId="24" xfId="0" applyNumberFormat="1" applyFont="1" applyFill="1" applyBorder="1" applyAlignment="1">
      <alignment horizontal="right" vertical="center"/>
    </xf>
    <xf numFmtId="183" fontId="29" fillId="24" borderId="0" xfId="0" applyNumberFormat="1" applyFont="1" applyFill="1" applyBorder="1" applyAlignment="1">
      <alignment horizontal="right" vertical="center"/>
    </xf>
    <xf numFmtId="0" fontId="34" fillId="24" borderId="0" xfId="0" applyFont="1" applyFill="1" applyAlignment="1">
      <alignment vertical="center"/>
    </xf>
    <xf numFmtId="0" fontId="29" fillId="24" borderId="16" xfId="0" applyFont="1" applyFill="1" applyBorder="1" applyAlignment="1">
      <alignment horizontal="right" vertical="center" indent="1"/>
    </xf>
    <xf numFmtId="0" fontId="29" fillId="24" borderId="17" xfId="0" applyFont="1" applyFill="1" applyBorder="1" applyAlignment="1">
      <alignment horizontal="right" vertical="center" indent="1"/>
    </xf>
    <xf numFmtId="0" fontId="29" fillId="24" borderId="19" xfId="0" applyFont="1" applyFill="1" applyBorder="1" applyAlignment="1">
      <alignment vertical="center"/>
    </xf>
    <xf numFmtId="187" fontId="29" fillId="24" borderId="19" xfId="0" applyNumberFormat="1" applyFont="1" applyFill="1" applyBorder="1" applyAlignment="1">
      <alignment vertical="center"/>
    </xf>
    <xf numFmtId="0" fontId="0" fillId="0" borderId="14" xfId="0" applyBorder="1" applyAlignment="1">
      <alignment vertical="center"/>
    </xf>
    <xf numFmtId="0" fontId="36" fillId="0" borderId="0" xfId="0" applyFont="1" applyAlignment="1">
      <alignment/>
    </xf>
    <xf numFmtId="0" fontId="42" fillId="0" borderId="0" xfId="0" applyFont="1" applyAlignment="1">
      <alignment/>
    </xf>
    <xf numFmtId="0" fontId="43" fillId="24" borderId="0" xfId="0" applyFont="1" applyFill="1" applyAlignment="1">
      <alignment vertical="center"/>
    </xf>
    <xf numFmtId="0" fontId="43" fillId="0" borderId="0" xfId="0" applyFont="1" applyAlignment="1">
      <alignment vertical="center"/>
    </xf>
    <xf numFmtId="0" fontId="44" fillId="24" borderId="0" xfId="0" applyFont="1" applyFill="1" applyAlignment="1">
      <alignment horizontal="center" vertical="center"/>
    </xf>
    <xf numFmtId="0" fontId="36" fillId="24" borderId="0" xfId="0" applyFont="1" applyFill="1" applyAlignment="1">
      <alignment vertical="center"/>
    </xf>
    <xf numFmtId="0" fontId="36" fillId="0" borderId="0" xfId="0" applyFont="1" applyAlignment="1">
      <alignment vertical="center"/>
    </xf>
    <xf numFmtId="0" fontId="36" fillId="24" borderId="18" xfId="0" applyFont="1" applyFill="1" applyBorder="1" applyAlignment="1">
      <alignment vertical="center"/>
    </xf>
    <xf numFmtId="0" fontId="36" fillId="24" borderId="0" xfId="0" applyFont="1" applyFill="1" applyBorder="1" applyAlignment="1">
      <alignment vertical="center"/>
    </xf>
    <xf numFmtId="0" fontId="36" fillId="24" borderId="33" xfId="0" applyFont="1" applyFill="1" applyBorder="1" applyAlignment="1">
      <alignment/>
    </xf>
    <xf numFmtId="0" fontId="36" fillId="24" borderId="0" xfId="0" applyFont="1" applyFill="1" applyBorder="1" applyAlignment="1">
      <alignment horizontal="distributed" vertical="center"/>
    </xf>
    <xf numFmtId="0" fontId="36" fillId="0" borderId="0" xfId="0" applyFont="1" applyBorder="1" applyAlignment="1">
      <alignment vertical="center"/>
    </xf>
    <xf numFmtId="0" fontId="42" fillId="24" borderId="15" xfId="0" applyFont="1" applyFill="1" applyBorder="1" applyAlignment="1">
      <alignment horizontal="distributed" shrinkToFit="1"/>
    </xf>
    <xf numFmtId="0" fontId="42" fillId="24" borderId="32" xfId="0" applyFont="1" applyFill="1" applyBorder="1" applyAlignment="1">
      <alignment/>
    </xf>
    <xf numFmtId="0" fontId="42" fillId="24" borderId="13" xfId="0" applyFont="1" applyFill="1" applyBorder="1" applyAlignment="1">
      <alignment horizontal="center"/>
    </xf>
    <xf numFmtId="0" fontId="36" fillId="24" borderId="0" xfId="0" applyFont="1" applyFill="1" applyBorder="1" applyAlignment="1">
      <alignment horizontal="center" vertical="center"/>
    </xf>
    <xf numFmtId="0" fontId="45" fillId="24" borderId="21" xfId="0" applyFont="1" applyFill="1" applyBorder="1" applyAlignment="1">
      <alignment vertical="center"/>
    </xf>
    <xf numFmtId="0" fontId="45" fillId="24" borderId="13" xfId="0" applyFont="1" applyFill="1" applyBorder="1" applyAlignment="1">
      <alignment horizontal="center" vertical="center" shrinkToFit="1"/>
    </xf>
    <xf numFmtId="0" fontId="42" fillId="24" borderId="20" xfId="0" applyFont="1" applyFill="1" applyBorder="1" applyAlignment="1">
      <alignment/>
    </xf>
    <xf numFmtId="0" fontId="42" fillId="24" borderId="17" xfId="0" applyFont="1" applyFill="1" applyBorder="1" applyAlignment="1">
      <alignment horizontal="center" vertical="center"/>
    </xf>
    <xf numFmtId="0" fontId="42" fillId="24" borderId="12" xfId="0" applyFont="1" applyFill="1" applyBorder="1" applyAlignment="1">
      <alignment horizontal="center"/>
    </xf>
    <xf numFmtId="0" fontId="42" fillId="24" borderId="10" xfId="0" applyFont="1" applyFill="1" applyBorder="1" applyAlignment="1">
      <alignment horizontal="center"/>
    </xf>
    <xf numFmtId="0" fontId="45" fillId="24" borderId="12" xfId="0" applyFont="1" applyFill="1" applyBorder="1" applyAlignment="1">
      <alignment horizontal="center" vertical="center" shrinkToFit="1"/>
    </xf>
    <xf numFmtId="0" fontId="42" fillId="24" borderId="14" xfId="0" applyFont="1" applyFill="1" applyBorder="1" applyAlignment="1">
      <alignment/>
    </xf>
    <xf numFmtId="0" fontId="42" fillId="24" borderId="22" xfId="0" applyFont="1" applyFill="1" applyBorder="1" applyAlignment="1">
      <alignment horizontal="right" vertical="center"/>
    </xf>
    <xf numFmtId="0" fontId="42" fillId="24" borderId="14" xfId="0" applyFont="1" applyFill="1" applyBorder="1" applyAlignment="1">
      <alignment horizontal="right" vertical="center"/>
    </xf>
    <xf numFmtId="0" fontId="36" fillId="24" borderId="0" xfId="0" applyFont="1" applyFill="1" applyAlignment="1">
      <alignment horizontal="center" vertical="center"/>
    </xf>
    <xf numFmtId="0" fontId="42" fillId="24" borderId="10" xfId="0" applyFont="1" applyFill="1" applyBorder="1" applyAlignment="1">
      <alignment horizontal="distributed"/>
    </xf>
    <xf numFmtId="38" fontId="45" fillId="24" borderId="19" xfId="48" applyFont="1" applyFill="1" applyBorder="1" applyAlignment="1">
      <alignment/>
    </xf>
    <xf numFmtId="38" fontId="45" fillId="24" borderId="10" xfId="48" applyFont="1" applyFill="1" applyBorder="1" applyAlignment="1">
      <alignment/>
    </xf>
    <xf numFmtId="183" fontId="45" fillId="24" borderId="10" xfId="48" applyNumberFormat="1" applyFont="1" applyFill="1" applyBorder="1" applyAlignment="1">
      <alignment/>
    </xf>
    <xf numFmtId="186" fontId="45" fillId="24" borderId="10" xfId="48" applyNumberFormat="1" applyFont="1" applyFill="1" applyBorder="1" applyAlignment="1">
      <alignment/>
    </xf>
    <xf numFmtId="179" fontId="45" fillId="24" borderId="0" xfId="0" applyNumberFormat="1" applyFont="1" applyFill="1" applyBorder="1" applyAlignment="1">
      <alignment horizontal="right"/>
    </xf>
    <xf numFmtId="0" fontId="31" fillId="24" borderId="0" xfId="0" applyFont="1" applyFill="1" applyBorder="1" applyAlignment="1">
      <alignment horizontal="right" vertical="center" wrapText="1"/>
    </xf>
    <xf numFmtId="179" fontId="45" fillId="24" borderId="10" xfId="0" applyNumberFormat="1" applyFont="1" applyFill="1" applyBorder="1" applyAlignment="1">
      <alignment horizontal="right"/>
    </xf>
    <xf numFmtId="0" fontId="42" fillId="24" borderId="14" xfId="0" applyFont="1" applyFill="1" applyBorder="1" applyAlignment="1">
      <alignment horizontal="distributed"/>
    </xf>
    <xf numFmtId="38" fontId="45" fillId="24" borderId="22" xfId="48" applyFont="1" applyFill="1" applyBorder="1" applyAlignment="1">
      <alignment/>
    </xf>
    <xf numFmtId="38" fontId="45" fillId="24" borderId="14" xfId="48" applyFont="1" applyFill="1" applyBorder="1" applyAlignment="1">
      <alignment/>
    </xf>
    <xf numFmtId="182" fontId="45" fillId="24" borderId="14" xfId="42" applyNumberFormat="1" applyFont="1" applyFill="1" applyBorder="1" applyAlignment="1">
      <alignment horizontal="right"/>
    </xf>
    <xf numFmtId="186" fontId="42" fillId="24" borderId="0" xfId="0" applyNumberFormat="1" applyFont="1" applyFill="1" applyBorder="1" applyAlignment="1">
      <alignment horizontal="right"/>
    </xf>
    <xf numFmtId="179" fontId="42" fillId="24" borderId="14" xfId="0" applyNumberFormat="1" applyFont="1" applyFill="1" applyBorder="1" applyAlignment="1">
      <alignment horizontal="right"/>
    </xf>
    <xf numFmtId="179" fontId="36" fillId="24" borderId="0" xfId="0" applyNumberFormat="1" applyFont="1" applyFill="1" applyBorder="1" applyAlignment="1">
      <alignment horizontal="right" vertical="center"/>
    </xf>
    <xf numFmtId="188" fontId="42" fillId="24" borderId="22" xfId="0" applyNumberFormat="1" applyFont="1" applyFill="1" applyBorder="1" applyAlignment="1">
      <alignment horizontal="right"/>
    </xf>
    <xf numFmtId="188" fontId="42" fillId="24" borderId="14" xfId="0" applyNumberFormat="1" applyFont="1" applyFill="1" applyBorder="1" applyAlignment="1">
      <alignment horizontal="right"/>
    </xf>
    <xf numFmtId="189" fontId="42" fillId="24" borderId="0" xfId="48" applyNumberFormat="1" applyFont="1" applyFill="1" applyBorder="1" applyAlignment="1">
      <alignment horizontal="right"/>
    </xf>
    <xf numFmtId="186" fontId="42" fillId="24" borderId="0" xfId="48" applyNumberFormat="1" applyFont="1" applyFill="1" applyBorder="1" applyAlignment="1">
      <alignment/>
    </xf>
    <xf numFmtId="179" fontId="42" fillId="24" borderId="0" xfId="0" applyNumberFormat="1" applyFont="1" applyFill="1" applyBorder="1" applyAlignment="1">
      <alignment horizontal="right"/>
    </xf>
    <xf numFmtId="0" fontId="42" fillId="24" borderId="0" xfId="0" applyFont="1" applyFill="1" applyBorder="1" applyAlignment="1">
      <alignment horizontal="distributed"/>
    </xf>
    <xf numFmtId="38" fontId="45" fillId="24" borderId="24" xfId="48" applyFont="1" applyFill="1" applyBorder="1" applyAlignment="1">
      <alignment/>
    </xf>
    <xf numFmtId="38" fontId="45" fillId="24" borderId="0" xfId="48" applyFont="1" applyFill="1" applyBorder="1" applyAlignment="1">
      <alignment/>
    </xf>
    <xf numFmtId="182" fontId="45" fillId="24" borderId="0" xfId="42" applyNumberFormat="1" applyFont="1" applyFill="1" applyBorder="1" applyAlignment="1">
      <alignment horizontal="right"/>
    </xf>
    <xf numFmtId="188" fontId="42" fillId="24" borderId="24" xfId="0" applyNumberFormat="1" applyFont="1" applyFill="1" applyBorder="1" applyAlignment="1">
      <alignment horizontal="right"/>
    </xf>
    <xf numFmtId="188" fontId="42" fillId="24" borderId="0" xfId="0" applyNumberFormat="1" applyFont="1" applyFill="1" applyBorder="1" applyAlignment="1">
      <alignment horizontal="right"/>
    </xf>
    <xf numFmtId="182" fontId="42" fillId="24" borderId="0" xfId="0" applyNumberFormat="1" applyFont="1" applyFill="1" applyBorder="1" applyAlignment="1">
      <alignment horizontal="right"/>
    </xf>
    <xf numFmtId="178" fontId="42" fillId="24" borderId="0" xfId="0" applyNumberFormat="1" applyFont="1" applyFill="1" applyBorder="1" applyAlignment="1">
      <alignment horizontal="right"/>
    </xf>
    <xf numFmtId="183" fontId="42" fillId="24" borderId="0" xfId="0" applyNumberFormat="1" applyFont="1" applyFill="1" applyBorder="1" applyAlignment="1">
      <alignment horizontal="right"/>
    </xf>
    <xf numFmtId="182" fontId="45" fillId="24" borderId="10" xfId="42" applyNumberFormat="1" applyFont="1" applyFill="1" applyBorder="1" applyAlignment="1">
      <alignment horizontal="right"/>
    </xf>
    <xf numFmtId="186" fontId="42" fillId="24" borderId="10" xfId="0" applyNumberFormat="1" applyFont="1" applyFill="1" applyBorder="1" applyAlignment="1">
      <alignment horizontal="right"/>
    </xf>
    <xf numFmtId="179" fontId="42" fillId="24" borderId="10" xfId="0" applyNumberFormat="1" applyFont="1" applyFill="1" applyBorder="1" applyAlignment="1">
      <alignment horizontal="right"/>
    </xf>
    <xf numFmtId="188" fontId="42" fillId="24" borderId="19" xfId="0" applyNumberFormat="1" applyFont="1" applyFill="1" applyBorder="1" applyAlignment="1">
      <alignment horizontal="right"/>
    </xf>
    <xf numFmtId="188" fontId="42" fillId="24" borderId="10" xfId="0" applyNumberFormat="1" applyFont="1" applyFill="1" applyBorder="1" applyAlignment="1">
      <alignment horizontal="right"/>
    </xf>
    <xf numFmtId="189" fontId="42" fillId="24" borderId="10" xfId="48" applyNumberFormat="1" applyFont="1" applyFill="1" applyBorder="1" applyAlignment="1">
      <alignment horizontal="right"/>
    </xf>
    <xf numFmtId="186" fontId="42" fillId="24" borderId="10" xfId="48" applyNumberFormat="1" applyFont="1" applyFill="1" applyBorder="1" applyAlignment="1">
      <alignment/>
    </xf>
    <xf numFmtId="0" fontId="36" fillId="24" borderId="14" xfId="0" applyFont="1" applyFill="1" applyBorder="1" applyAlignment="1">
      <alignment horizontal="distributed" vertical="center"/>
    </xf>
    <xf numFmtId="0" fontId="36" fillId="24" borderId="14" xfId="0" applyFont="1" applyFill="1" applyBorder="1" applyAlignment="1">
      <alignment vertical="center"/>
    </xf>
    <xf numFmtId="38" fontId="36" fillId="24" borderId="14" xfId="48" applyFont="1" applyFill="1" applyBorder="1" applyAlignment="1">
      <alignment vertical="center"/>
    </xf>
    <xf numFmtId="182" fontId="36" fillId="24" borderId="14" xfId="0" applyNumberFormat="1" applyFont="1" applyFill="1" applyBorder="1" applyAlignment="1">
      <alignment horizontal="right" vertical="center"/>
    </xf>
    <xf numFmtId="178" fontId="36" fillId="24" borderId="14" xfId="0" applyNumberFormat="1" applyFont="1" applyFill="1" applyBorder="1" applyAlignment="1">
      <alignment horizontal="right" vertical="center"/>
    </xf>
    <xf numFmtId="179" fontId="36" fillId="24" borderId="14" xfId="0" applyNumberFormat="1" applyFont="1" applyFill="1" applyBorder="1" applyAlignment="1">
      <alignment horizontal="right" vertical="center"/>
    </xf>
    <xf numFmtId="0" fontId="36" fillId="24" borderId="0" xfId="0" applyFont="1" applyFill="1" applyBorder="1" applyAlignment="1">
      <alignment horizontal="distributed" vertical="center"/>
    </xf>
    <xf numFmtId="188" fontId="36" fillId="24" borderId="0" xfId="0" applyNumberFormat="1" applyFont="1" applyFill="1" applyBorder="1" applyAlignment="1">
      <alignment horizontal="right" vertical="center"/>
    </xf>
    <xf numFmtId="182" fontId="36" fillId="24" borderId="0" xfId="0" applyNumberFormat="1" applyFont="1" applyFill="1" applyBorder="1" applyAlignment="1">
      <alignment horizontal="right" vertical="center"/>
    </xf>
    <xf numFmtId="178" fontId="36" fillId="24" borderId="0" xfId="0" applyNumberFormat="1" applyFont="1" applyFill="1" applyBorder="1" applyAlignment="1">
      <alignment horizontal="right" vertical="center"/>
    </xf>
    <xf numFmtId="183" fontId="36" fillId="24" borderId="0" xfId="0" applyNumberFormat="1" applyFont="1" applyFill="1" applyBorder="1" applyAlignment="1">
      <alignment horizontal="right" vertical="center"/>
    </xf>
    <xf numFmtId="0" fontId="42" fillId="24" borderId="0" xfId="0" applyFont="1" applyFill="1" applyBorder="1" applyAlignment="1">
      <alignment vertical="center"/>
    </xf>
    <xf numFmtId="0" fontId="42" fillId="24" borderId="0" xfId="0" applyFont="1" applyFill="1" applyAlignment="1">
      <alignment/>
    </xf>
    <xf numFmtId="0" fontId="42" fillId="0" borderId="0" xfId="0" applyFont="1" applyBorder="1" applyAlignment="1">
      <alignment vertical="center"/>
    </xf>
    <xf numFmtId="0" fontId="36" fillId="24" borderId="0" xfId="0" applyFont="1" applyFill="1" applyAlignment="1">
      <alignment/>
    </xf>
    <xf numFmtId="0" fontId="45" fillId="24" borderId="22" xfId="0" applyFont="1" applyFill="1" applyBorder="1" applyAlignment="1">
      <alignment horizontal="center" vertical="center" shrinkToFit="1"/>
    </xf>
    <xf numFmtId="0" fontId="45" fillId="24" borderId="11" xfId="0" applyFont="1" applyFill="1" applyBorder="1" applyAlignment="1">
      <alignment horizontal="right" vertical="center"/>
    </xf>
    <xf numFmtId="0" fontId="45" fillId="24" borderId="22" xfId="0" applyFont="1" applyFill="1" applyBorder="1" applyAlignment="1">
      <alignment horizontal="right" vertical="center"/>
    </xf>
    <xf numFmtId="0" fontId="45" fillId="24" borderId="14" xfId="0" applyFont="1" applyFill="1" applyBorder="1" applyAlignment="1">
      <alignment horizontal="right" vertical="center" wrapText="1"/>
    </xf>
    <xf numFmtId="0" fontId="45" fillId="24" borderId="21" xfId="0" applyFont="1" applyFill="1" applyBorder="1" applyAlignment="1">
      <alignment horizontal="right" vertical="center" wrapText="1"/>
    </xf>
    <xf numFmtId="176" fontId="45" fillId="24" borderId="19" xfId="0" applyNumberFormat="1" applyFont="1" applyFill="1" applyBorder="1" applyAlignment="1">
      <alignment horizontal="right" vertical="center"/>
    </xf>
    <xf numFmtId="176" fontId="45" fillId="24" borderId="10" xfId="0" applyNumberFormat="1" applyFont="1" applyFill="1" applyBorder="1" applyAlignment="1">
      <alignment horizontal="right" vertical="center"/>
    </xf>
    <xf numFmtId="183" fontId="45" fillId="24" borderId="10" xfId="48" applyNumberFormat="1" applyFont="1" applyFill="1" applyBorder="1" applyAlignment="1">
      <alignment vertical="center"/>
    </xf>
    <xf numFmtId="185" fontId="45" fillId="24" borderId="10" xfId="48" applyNumberFormat="1" applyFont="1" applyFill="1" applyBorder="1" applyAlignment="1">
      <alignment vertical="center"/>
    </xf>
    <xf numFmtId="179" fontId="45" fillId="24" borderId="20" xfId="48" applyNumberFormat="1" applyFont="1" applyFill="1" applyBorder="1" applyAlignment="1">
      <alignment horizontal="right" vertical="center"/>
    </xf>
    <xf numFmtId="0" fontId="42" fillId="24" borderId="11" xfId="0" applyFont="1" applyFill="1" applyBorder="1" applyAlignment="1">
      <alignment horizontal="distributed"/>
    </xf>
    <xf numFmtId="176" fontId="45" fillId="24" borderId="22" xfId="0" applyNumberFormat="1" applyFont="1" applyFill="1" applyBorder="1" applyAlignment="1">
      <alignment horizontal="right"/>
    </xf>
    <xf numFmtId="176" fontId="45" fillId="24" borderId="14" xfId="0" applyNumberFormat="1" applyFont="1" applyFill="1" applyBorder="1" applyAlignment="1">
      <alignment horizontal="right"/>
    </xf>
    <xf numFmtId="182" fontId="45" fillId="24" borderId="0" xfId="0" applyNumberFormat="1" applyFont="1" applyFill="1" applyBorder="1" applyAlignment="1">
      <alignment horizontal="right"/>
    </xf>
    <xf numFmtId="186" fontId="45" fillId="24" borderId="0" xfId="0" applyNumberFormat="1" applyFont="1" applyFill="1" applyBorder="1" applyAlignment="1">
      <alignment horizontal="right"/>
    </xf>
    <xf numFmtId="179" fontId="45" fillId="24" borderId="21" xfId="0" applyNumberFormat="1" applyFont="1" applyFill="1" applyBorder="1" applyAlignment="1">
      <alignment horizontal="right"/>
    </xf>
    <xf numFmtId="176" fontId="36" fillId="0" borderId="0" xfId="0" applyNumberFormat="1" applyFont="1" applyBorder="1" applyAlignment="1">
      <alignment vertical="center"/>
    </xf>
    <xf numFmtId="0" fontId="42" fillId="24" borderId="16" xfId="0" applyFont="1" applyFill="1" applyBorder="1" applyAlignment="1">
      <alignment horizontal="distributed"/>
    </xf>
    <xf numFmtId="176" fontId="45" fillId="24" borderId="24" xfId="0" applyNumberFormat="1" applyFont="1" applyFill="1" applyBorder="1" applyAlignment="1">
      <alignment horizontal="right"/>
    </xf>
    <xf numFmtId="176" fontId="45" fillId="24" borderId="0" xfId="0" applyNumberFormat="1" applyFont="1" applyFill="1" applyBorder="1" applyAlignment="1">
      <alignment horizontal="right"/>
    </xf>
    <xf numFmtId="179" fontId="45" fillId="24" borderId="15" xfId="0" applyNumberFormat="1" applyFont="1" applyFill="1" applyBorder="1" applyAlignment="1">
      <alignment horizontal="right"/>
    </xf>
    <xf numFmtId="0" fontId="42" fillId="24" borderId="24" xfId="0" applyFont="1" applyFill="1" applyBorder="1" applyAlignment="1">
      <alignment horizontal="distributed"/>
    </xf>
    <xf numFmtId="178" fontId="45" fillId="24" borderId="0" xfId="0" applyNumberFormat="1" applyFont="1" applyFill="1" applyBorder="1" applyAlignment="1">
      <alignment horizontal="right"/>
    </xf>
    <xf numFmtId="0" fontId="42" fillId="24" borderId="19" xfId="0" applyFont="1" applyFill="1" applyBorder="1" applyAlignment="1">
      <alignment horizontal="distributed"/>
    </xf>
    <xf numFmtId="176" fontId="45" fillId="24" borderId="19" xfId="0" applyNumberFormat="1" applyFont="1" applyFill="1" applyBorder="1" applyAlignment="1">
      <alignment horizontal="right"/>
    </xf>
    <xf numFmtId="176" fontId="45" fillId="24" borderId="10" xfId="0" applyNumberFormat="1" applyFont="1" applyFill="1" applyBorder="1" applyAlignment="1">
      <alignment horizontal="right"/>
    </xf>
    <xf numFmtId="182" fontId="45" fillId="24" borderId="10" xfId="0" applyNumberFormat="1" applyFont="1" applyFill="1" applyBorder="1" applyAlignment="1">
      <alignment horizontal="right"/>
    </xf>
    <xf numFmtId="186" fontId="45" fillId="24" borderId="10" xfId="0" applyNumberFormat="1" applyFont="1" applyFill="1" applyBorder="1" applyAlignment="1">
      <alignment horizontal="right"/>
    </xf>
    <xf numFmtId="179" fontId="45" fillId="24" borderId="20" xfId="0" applyNumberFormat="1" applyFont="1" applyFill="1" applyBorder="1" applyAlignment="1">
      <alignment horizontal="right"/>
    </xf>
    <xf numFmtId="0" fontId="25" fillId="0" borderId="0" xfId="0" applyFont="1" applyBorder="1" applyAlignment="1">
      <alignment/>
    </xf>
    <xf numFmtId="0" fontId="25" fillId="24" borderId="0" xfId="0" applyFont="1" applyFill="1" applyBorder="1" applyAlignment="1">
      <alignment horizontal="left" vertical="center"/>
    </xf>
    <xf numFmtId="0" fontId="25" fillId="24" borderId="15" xfId="0" applyFont="1" applyFill="1" applyBorder="1" applyAlignment="1">
      <alignment horizontal="left" vertical="center"/>
    </xf>
    <xf numFmtId="0" fontId="25" fillId="24" borderId="10" xfId="0" applyFont="1" applyFill="1" applyBorder="1" applyAlignment="1">
      <alignment horizontal="left" vertical="center"/>
    </xf>
    <xf numFmtId="0" fontId="25" fillId="24" borderId="20" xfId="0" applyFont="1" applyFill="1" applyBorder="1" applyAlignment="1">
      <alignment horizontal="left" vertical="center"/>
    </xf>
    <xf numFmtId="0" fontId="25" fillId="24" borderId="21" xfId="0" applyFont="1" applyFill="1" applyBorder="1" applyAlignment="1">
      <alignment horizontal="center" vertical="center" textRotation="255"/>
    </xf>
    <xf numFmtId="0" fontId="25" fillId="24" borderId="15" xfId="0" applyFont="1" applyFill="1" applyBorder="1" applyAlignment="1">
      <alignment horizontal="center" vertical="center" textRotation="255"/>
    </xf>
    <xf numFmtId="0" fontId="25" fillId="24" borderId="20" xfId="0" applyFont="1" applyFill="1" applyBorder="1" applyAlignment="1">
      <alignment horizontal="center" vertical="center" textRotation="255"/>
    </xf>
    <xf numFmtId="0" fontId="25" fillId="24" borderId="11" xfId="0" applyFont="1" applyFill="1" applyBorder="1" applyAlignment="1">
      <alignment horizontal="center" vertical="center" wrapText="1"/>
    </xf>
    <xf numFmtId="0" fontId="25" fillId="24" borderId="17" xfId="0" applyFont="1" applyFill="1" applyBorder="1" applyAlignment="1">
      <alignment horizontal="center" vertical="center" wrapText="1"/>
    </xf>
    <xf numFmtId="0" fontId="25" fillId="24" borderId="22" xfId="0" applyFont="1" applyFill="1" applyBorder="1" applyAlignment="1">
      <alignment horizontal="center" vertical="center"/>
    </xf>
    <xf numFmtId="0" fontId="25" fillId="24" borderId="19" xfId="0" applyFont="1" applyFill="1" applyBorder="1" applyAlignment="1">
      <alignment horizontal="center" vertical="center"/>
    </xf>
    <xf numFmtId="0" fontId="25" fillId="24" borderId="22" xfId="0" applyFont="1" applyFill="1" applyBorder="1" applyAlignment="1">
      <alignment horizontal="center" vertical="center" wrapText="1" shrinkToFit="1"/>
    </xf>
    <xf numFmtId="0" fontId="25" fillId="24" borderId="19" xfId="0" applyFont="1" applyFill="1" applyBorder="1" applyAlignment="1">
      <alignment horizontal="center" vertical="center" wrapText="1" shrinkToFit="1"/>
    </xf>
    <xf numFmtId="0" fontId="25" fillId="24" borderId="14" xfId="0" applyFont="1" applyFill="1" applyBorder="1" applyAlignment="1">
      <alignment horizontal="left" vertical="center"/>
    </xf>
    <xf numFmtId="0" fontId="25" fillId="24" borderId="21" xfId="0" applyFont="1" applyFill="1" applyBorder="1" applyAlignment="1">
      <alignment horizontal="left" vertical="center"/>
    </xf>
    <xf numFmtId="0" fontId="25" fillId="24" borderId="14" xfId="0" applyFont="1" applyFill="1" applyBorder="1" applyAlignment="1">
      <alignment horizontal="center" vertical="center"/>
    </xf>
    <xf numFmtId="0" fontId="25" fillId="24" borderId="21" xfId="0" applyFont="1" applyFill="1" applyBorder="1" applyAlignment="1">
      <alignment horizontal="center" vertical="center"/>
    </xf>
    <xf numFmtId="0" fontId="25" fillId="24" borderId="0" xfId="0" applyFont="1" applyFill="1" applyBorder="1" applyAlignment="1">
      <alignment horizontal="center" vertical="center"/>
    </xf>
    <xf numFmtId="0" fontId="25" fillId="24" borderId="15" xfId="0" applyFont="1" applyFill="1" applyBorder="1" applyAlignment="1">
      <alignment horizontal="center" vertical="center"/>
    </xf>
    <xf numFmtId="0" fontId="25" fillId="24" borderId="10" xfId="0" applyFont="1" applyFill="1" applyBorder="1" applyAlignment="1">
      <alignment horizontal="center" vertical="center"/>
    </xf>
    <xf numFmtId="0" fontId="25" fillId="24" borderId="20"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12" xfId="0" applyFont="1" applyFill="1" applyBorder="1" applyAlignment="1">
      <alignment horizontal="center" vertical="center"/>
    </xf>
    <xf numFmtId="0" fontId="25" fillId="24" borderId="13" xfId="0" applyFont="1" applyFill="1" applyBorder="1" applyAlignment="1">
      <alignment horizontal="center" vertical="center"/>
    </xf>
    <xf numFmtId="0" fontId="25" fillId="24" borderId="16" xfId="0" applyFont="1" applyFill="1" applyBorder="1" applyAlignment="1">
      <alignment horizontal="center" vertical="center"/>
    </xf>
    <xf numFmtId="0" fontId="25" fillId="24" borderId="17" xfId="0" applyFont="1" applyFill="1" applyBorder="1" applyAlignment="1">
      <alignment horizontal="center" vertical="center"/>
    </xf>
    <xf numFmtId="0" fontId="22" fillId="24" borderId="0" xfId="0" applyFont="1" applyFill="1" applyAlignment="1">
      <alignment horizontal="left" vertical="center"/>
    </xf>
    <xf numFmtId="0" fontId="25" fillId="0" borderId="0" xfId="0" applyFont="1" applyAlignment="1">
      <alignment horizontal="left" vertical="center" wrapText="1"/>
    </xf>
    <xf numFmtId="0" fontId="27" fillId="24" borderId="0" xfId="0" applyFont="1" applyFill="1" applyAlignment="1">
      <alignment horizontal="center" vertical="center"/>
    </xf>
    <xf numFmtId="0" fontId="29" fillId="24" borderId="34" xfId="0" applyFont="1" applyFill="1" applyBorder="1" applyAlignment="1">
      <alignment horizontal="center" vertical="center"/>
    </xf>
    <xf numFmtId="0" fontId="29" fillId="24" borderId="32" xfId="0" applyFont="1" applyFill="1" applyBorder="1" applyAlignment="1">
      <alignment horizontal="center" vertical="center"/>
    </xf>
    <xf numFmtId="0" fontId="29" fillId="24" borderId="35" xfId="0" applyFont="1" applyFill="1" applyBorder="1" applyAlignment="1">
      <alignment horizontal="center" vertical="center"/>
    </xf>
    <xf numFmtId="0" fontId="29" fillId="24" borderId="33" xfId="0" applyFont="1" applyFill="1" applyBorder="1" applyAlignment="1">
      <alignment horizontal="center" vertical="center"/>
    </xf>
    <xf numFmtId="0" fontId="29" fillId="24" borderId="36" xfId="0" applyFont="1" applyFill="1" applyBorder="1" applyAlignment="1">
      <alignment horizontal="center" vertical="center"/>
    </xf>
    <xf numFmtId="0" fontId="29" fillId="24" borderId="17" xfId="0" applyFont="1" applyFill="1" applyBorder="1" applyAlignment="1">
      <alignment horizontal="center" vertical="center"/>
    </xf>
    <xf numFmtId="0" fontId="29" fillId="24" borderId="19"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11" xfId="0" applyFont="1" applyFill="1" applyBorder="1" applyAlignment="1">
      <alignment horizontal="center" vertical="center" wrapText="1"/>
    </xf>
    <xf numFmtId="0" fontId="29" fillId="24" borderId="17" xfId="0" applyFont="1" applyFill="1" applyBorder="1" applyAlignment="1">
      <alignment horizontal="center" vertical="center" wrapText="1"/>
    </xf>
    <xf numFmtId="0" fontId="29" fillId="24" borderId="22" xfId="0" applyFont="1" applyFill="1" applyBorder="1" applyAlignment="1">
      <alignment horizontal="center" vertical="center"/>
    </xf>
    <xf numFmtId="0" fontId="31" fillId="24" borderId="23" xfId="0" applyFont="1" applyFill="1" applyBorder="1" applyAlignment="1">
      <alignment horizontal="center" vertical="center" wrapText="1" shrinkToFit="1"/>
    </xf>
    <xf numFmtId="0" fontId="31" fillId="24" borderId="32" xfId="0" applyFont="1" applyFill="1" applyBorder="1" applyAlignment="1">
      <alignment horizontal="center" vertical="center" wrapText="1" shrinkToFit="1"/>
    </xf>
    <xf numFmtId="0" fontId="25" fillId="24" borderId="0" xfId="0" applyFont="1" applyFill="1" applyBorder="1" applyAlignment="1">
      <alignment horizontal="left" vertical="center" wrapText="1"/>
    </xf>
    <xf numFmtId="0" fontId="29" fillId="24" borderId="24" xfId="0" applyFont="1" applyFill="1" applyBorder="1" applyAlignment="1">
      <alignment horizontal="distributed" vertical="center" indent="1"/>
    </xf>
    <xf numFmtId="0" fontId="29" fillId="24" borderId="15" xfId="0" applyFont="1" applyFill="1" applyBorder="1" applyAlignment="1">
      <alignment horizontal="distributed" vertical="center" indent="1"/>
    </xf>
    <xf numFmtId="0" fontId="29" fillId="24" borderId="19" xfId="0" applyFont="1" applyFill="1" applyBorder="1" applyAlignment="1">
      <alignment horizontal="distributed" vertical="center" indent="1"/>
    </xf>
    <xf numFmtId="0" fontId="29" fillId="24" borderId="20" xfId="0" applyFont="1" applyFill="1" applyBorder="1" applyAlignment="1">
      <alignment horizontal="distributed" vertical="center" indent="1"/>
    </xf>
    <xf numFmtId="0" fontId="29" fillId="24" borderId="32" xfId="0" applyFont="1" applyFill="1" applyBorder="1" applyAlignment="1">
      <alignment horizontal="center" vertical="center" textRotation="255"/>
    </xf>
    <xf numFmtId="0" fontId="29" fillId="24" borderId="20" xfId="0" applyFont="1" applyFill="1" applyBorder="1" applyAlignment="1">
      <alignment horizontal="center" vertical="center"/>
    </xf>
    <xf numFmtId="0" fontId="29" fillId="24" borderId="24" xfId="0" applyFont="1" applyFill="1" applyBorder="1" applyAlignment="1">
      <alignment vertical="center"/>
    </xf>
    <xf numFmtId="0" fontId="29" fillId="24" borderId="15" xfId="0" applyFont="1" applyFill="1" applyBorder="1" applyAlignment="1">
      <alignment vertical="center"/>
    </xf>
    <xf numFmtId="0" fontId="29" fillId="24" borderId="10" xfId="0" applyFont="1" applyFill="1" applyBorder="1" applyAlignment="1">
      <alignment horizontal="center" vertical="center"/>
    </xf>
    <xf numFmtId="0" fontId="29" fillId="24" borderId="23" xfId="0" applyFont="1" applyFill="1" applyBorder="1" applyAlignment="1">
      <alignment horizontal="center" vertical="center"/>
    </xf>
    <xf numFmtId="0" fontId="29" fillId="24" borderId="22" xfId="0" applyFont="1" applyFill="1" applyBorder="1" applyAlignment="1">
      <alignment horizontal="distributed" vertical="center" indent="1"/>
    </xf>
    <xf numFmtId="0" fontId="29" fillId="24" borderId="21" xfId="0" applyFont="1" applyFill="1" applyBorder="1" applyAlignment="1">
      <alignment horizontal="distributed" vertical="center" indent="1"/>
    </xf>
    <xf numFmtId="0" fontId="29" fillId="24" borderId="37" xfId="0" applyFont="1" applyFill="1" applyBorder="1" applyAlignment="1">
      <alignment horizontal="center" vertical="center"/>
    </xf>
    <xf numFmtId="0" fontId="29" fillId="24" borderId="38" xfId="0" applyFont="1" applyFill="1" applyBorder="1" applyAlignment="1">
      <alignment horizontal="center" vertical="center"/>
    </xf>
    <xf numFmtId="0" fontId="35" fillId="24" borderId="39" xfId="0" applyFont="1" applyFill="1" applyBorder="1" applyAlignment="1">
      <alignment horizontal="center" vertical="center"/>
    </xf>
    <xf numFmtId="0" fontId="35" fillId="24" borderId="21" xfId="0" applyFont="1" applyFill="1" applyBorder="1" applyAlignment="1">
      <alignment horizontal="center" vertical="center"/>
    </xf>
    <xf numFmtId="0" fontId="35" fillId="24" borderId="26" xfId="0" applyFont="1" applyFill="1" applyBorder="1" applyAlignment="1">
      <alignment horizontal="center" vertical="center"/>
    </xf>
    <xf numFmtId="0" fontId="35" fillId="24" borderId="20" xfId="0" applyFont="1" applyFill="1" applyBorder="1" applyAlignment="1">
      <alignment horizontal="center" vertical="center"/>
    </xf>
    <xf numFmtId="0" fontId="32" fillId="24" borderId="22" xfId="0" applyFont="1" applyFill="1" applyBorder="1" applyAlignment="1">
      <alignment horizontal="center" vertical="center"/>
    </xf>
    <xf numFmtId="0" fontId="32" fillId="24" borderId="21" xfId="0" applyFont="1" applyFill="1" applyBorder="1" applyAlignment="1">
      <alignment horizontal="center" vertical="center"/>
    </xf>
    <xf numFmtId="0" fontId="35" fillId="24" borderId="22" xfId="0" applyFont="1" applyFill="1" applyBorder="1" applyAlignment="1">
      <alignment horizontal="center" vertical="center"/>
    </xf>
    <xf numFmtId="0" fontId="35" fillId="24" borderId="14" xfId="0" applyFont="1" applyFill="1" applyBorder="1" applyAlignment="1">
      <alignment horizontal="center" vertical="center"/>
    </xf>
    <xf numFmtId="0" fontId="36" fillId="24" borderId="13" xfId="0" applyFont="1" applyFill="1" applyBorder="1" applyAlignment="1">
      <alignment horizontal="center" vertical="center" wrapText="1"/>
    </xf>
    <xf numFmtId="0" fontId="36" fillId="24" borderId="23" xfId="0" applyFont="1" applyFill="1" applyBorder="1" applyAlignment="1">
      <alignment horizontal="center" vertical="center" wrapText="1"/>
    </xf>
    <xf numFmtId="0" fontId="35" fillId="24" borderId="26" xfId="0" applyFont="1" applyFill="1" applyBorder="1" applyAlignment="1">
      <alignment horizontal="center"/>
    </xf>
    <xf numFmtId="0" fontId="35" fillId="24" borderId="20" xfId="0" applyFont="1" applyFill="1" applyBorder="1" applyAlignment="1">
      <alignment horizontal="center"/>
    </xf>
    <xf numFmtId="0" fontId="25" fillId="0" borderId="0" xfId="0" applyFont="1" applyBorder="1" applyAlignment="1">
      <alignment horizontal="left" vertical="center" wrapText="1"/>
    </xf>
    <xf numFmtId="0" fontId="25" fillId="24" borderId="32" xfId="0" applyFont="1" applyFill="1" applyBorder="1" applyAlignment="1">
      <alignment horizontal="center" vertical="center"/>
    </xf>
    <xf numFmtId="0" fontId="25" fillId="24" borderId="14" xfId="0" applyFont="1" applyFill="1" applyBorder="1" applyAlignment="1">
      <alignment horizontal="center" vertical="center" wrapText="1" shrinkToFit="1"/>
    </xf>
    <xf numFmtId="0" fontId="25" fillId="24" borderId="10" xfId="0" applyFont="1" applyFill="1" applyBorder="1" applyAlignment="1">
      <alignment horizontal="center" vertical="center" wrapText="1" shrinkToFit="1"/>
    </xf>
    <xf numFmtId="0" fontId="29" fillId="24" borderId="10" xfId="0" applyFont="1" applyFill="1" applyBorder="1" applyAlignment="1">
      <alignment horizontal="distributed"/>
    </xf>
    <xf numFmtId="0" fontId="22" fillId="24" borderId="0" xfId="0" applyFont="1" applyFill="1" applyAlignment="1">
      <alignment horizontal="center" vertical="center"/>
    </xf>
    <xf numFmtId="0" fontId="29" fillId="24" borderId="40" xfId="0" applyFont="1" applyFill="1" applyBorder="1" applyAlignment="1">
      <alignment horizontal="center" vertical="center"/>
    </xf>
    <xf numFmtId="0" fontId="29" fillId="24" borderId="26" xfId="0" applyFont="1" applyFill="1" applyBorder="1" applyAlignment="1">
      <alignment horizontal="center" vertical="center"/>
    </xf>
    <xf numFmtId="0" fontId="29" fillId="24" borderId="41" xfId="0" applyFont="1" applyFill="1" applyBorder="1" applyAlignment="1">
      <alignment horizontal="center" vertical="center" wrapText="1"/>
    </xf>
    <xf numFmtId="0" fontId="29" fillId="24" borderId="42" xfId="0" applyFont="1" applyFill="1" applyBorder="1" applyAlignment="1">
      <alignment horizontal="center" vertical="center" wrapText="1"/>
    </xf>
    <xf numFmtId="0" fontId="29" fillId="24" borderId="25" xfId="0" applyFont="1" applyFill="1" applyBorder="1" applyAlignment="1">
      <alignment/>
    </xf>
    <xf numFmtId="0" fontId="29" fillId="24" borderId="0" xfId="0" applyFont="1" applyFill="1" applyBorder="1" applyAlignment="1">
      <alignment/>
    </xf>
    <xf numFmtId="0" fontId="29" fillId="24" borderId="23" xfId="0" applyFont="1" applyFill="1" applyBorder="1" applyAlignment="1">
      <alignment horizontal="distributed" vertical="center"/>
    </xf>
    <xf numFmtId="0" fontId="29" fillId="24" borderId="10" xfId="0" applyFont="1" applyFill="1" applyBorder="1" applyAlignment="1">
      <alignment horizontal="distributed" vertical="center"/>
    </xf>
    <xf numFmtId="0" fontId="0" fillId="24" borderId="10" xfId="0" applyFont="1" applyFill="1" applyBorder="1" applyAlignment="1">
      <alignment horizontal="distributed" vertical="center"/>
    </xf>
    <xf numFmtId="0" fontId="22" fillId="24" borderId="10" xfId="0" applyFont="1" applyFill="1" applyBorder="1" applyAlignment="1">
      <alignment horizontal="center" vertical="center"/>
    </xf>
    <xf numFmtId="0" fontId="22" fillId="24" borderId="20" xfId="0" applyFont="1" applyFill="1" applyBorder="1" applyAlignment="1">
      <alignment horizontal="center" vertical="center"/>
    </xf>
    <xf numFmtId="0" fontId="27" fillId="24" borderId="0" xfId="0" applyFont="1" applyFill="1" applyBorder="1" applyAlignment="1">
      <alignment horizontal="center" vertical="center"/>
    </xf>
    <xf numFmtId="0" fontId="29" fillId="24" borderId="14" xfId="0" applyFont="1" applyFill="1" applyBorder="1" applyAlignment="1">
      <alignment horizontal="center" vertical="center"/>
    </xf>
    <xf numFmtId="0" fontId="29" fillId="24" borderId="21"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5" xfId="0" applyFont="1" applyFill="1" applyBorder="1" applyAlignment="1">
      <alignment horizontal="center" vertical="center"/>
    </xf>
    <xf numFmtId="0" fontId="0" fillId="24" borderId="24" xfId="0" applyFont="1" applyFill="1" applyBorder="1" applyAlignment="1">
      <alignment/>
    </xf>
    <xf numFmtId="0" fontId="0" fillId="24" borderId="19" xfId="0" applyFont="1" applyFill="1" applyBorder="1" applyAlignment="1">
      <alignment/>
    </xf>
    <xf numFmtId="0" fontId="0" fillId="24" borderId="24" xfId="0" applyFont="1" applyFill="1" applyBorder="1" applyAlignment="1">
      <alignment horizontal="center"/>
    </xf>
    <xf numFmtId="0" fontId="0" fillId="24" borderId="19" xfId="0" applyFont="1" applyFill="1" applyBorder="1" applyAlignment="1">
      <alignment horizontal="center"/>
    </xf>
    <xf numFmtId="0" fontId="29" fillId="24" borderId="22" xfId="0" applyFont="1" applyFill="1" applyBorder="1" applyAlignment="1">
      <alignment horizontal="center" vertical="center" wrapText="1"/>
    </xf>
    <xf numFmtId="0" fontId="29" fillId="24" borderId="14" xfId="0" applyFont="1" applyFill="1" applyBorder="1" applyAlignment="1">
      <alignment horizontal="center" vertical="center" wrapText="1"/>
    </xf>
    <xf numFmtId="0" fontId="29" fillId="24" borderId="12" xfId="0" applyFont="1" applyFill="1" applyBorder="1" applyAlignment="1">
      <alignment horizontal="center" vertical="center"/>
    </xf>
    <xf numFmtId="0" fontId="29" fillId="24" borderId="13" xfId="0" applyFont="1" applyFill="1" applyBorder="1" applyAlignment="1">
      <alignment horizontal="center" vertical="center"/>
    </xf>
    <xf numFmtId="0" fontId="29" fillId="24" borderId="19"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9" fillId="24" borderId="14" xfId="0" applyFont="1" applyFill="1" applyBorder="1" applyAlignment="1">
      <alignment horizontal="distributed" vertical="center"/>
    </xf>
    <xf numFmtId="0" fontId="29" fillId="24" borderId="21" xfId="0" applyFont="1" applyFill="1" applyBorder="1" applyAlignment="1">
      <alignment horizontal="distributed" vertical="center"/>
    </xf>
    <xf numFmtId="0" fontId="29" fillId="24" borderId="0" xfId="0" applyFont="1" applyFill="1" applyBorder="1" applyAlignment="1">
      <alignment horizontal="distributed" vertical="center"/>
    </xf>
    <xf numFmtId="0" fontId="29" fillId="24" borderId="15" xfId="0" applyFont="1" applyFill="1" applyBorder="1" applyAlignment="1">
      <alignment horizontal="distributed" vertical="center"/>
    </xf>
    <xf numFmtId="0" fontId="29" fillId="24" borderId="20" xfId="0" applyFont="1" applyFill="1" applyBorder="1" applyAlignment="1">
      <alignment horizontal="distributed" vertical="center"/>
    </xf>
    <xf numFmtId="186" fontId="29" fillId="24" borderId="0" xfId="0" applyNumberFormat="1" applyFont="1" applyFill="1" applyBorder="1" applyAlignment="1" quotePrefix="1">
      <alignment horizontal="right" vertical="center"/>
    </xf>
    <xf numFmtId="186" fontId="29" fillId="24" borderId="10" xfId="0" applyNumberFormat="1" applyFont="1" applyFill="1" applyBorder="1" applyAlignment="1" quotePrefix="1">
      <alignment horizontal="right" vertical="center"/>
    </xf>
    <xf numFmtId="181" fontId="29" fillId="24" borderId="0" xfId="0" applyNumberFormat="1" applyFont="1" applyFill="1" applyBorder="1" applyAlignment="1" quotePrefix="1">
      <alignment horizontal="right" vertical="center"/>
    </xf>
    <xf numFmtId="181" fontId="29" fillId="24" borderId="10" xfId="0" applyNumberFormat="1" applyFont="1" applyFill="1" applyBorder="1" applyAlignment="1" quotePrefix="1">
      <alignment horizontal="right" vertical="center"/>
    </xf>
    <xf numFmtId="0" fontId="25" fillId="0" borderId="14" xfId="0" applyFont="1" applyBorder="1" applyAlignment="1">
      <alignment vertical="top" wrapText="1"/>
    </xf>
    <xf numFmtId="0" fontId="40" fillId="24" borderId="0" xfId="0" applyFont="1" applyFill="1" applyBorder="1" applyAlignment="1">
      <alignment horizontal="left" wrapText="1"/>
    </xf>
    <xf numFmtId="0" fontId="0" fillId="24" borderId="0" xfId="0" applyFont="1" applyFill="1" applyBorder="1" applyAlignment="1">
      <alignment horizontal="center" vertical="center"/>
    </xf>
    <xf numFmtId="0" fontId="29" fillId="24" borderId="43" xfId="0" applyFont="1" applyFill="1" applyBorder="1" applyAlignment="1">
      <alignment horizontal="center" vertical="center"/>
    </xf>
    <xf numFmtId="0" fontId="29" fillId="24" borderId="44" xfId="0" applyFont="1" applyFill="1" applyBorder="1" applyAlignment="1">
      <alignment horizontal="center" vertical="center"/>
    </xf>
    <xf numFmtId="0" fontId="41" fillId="24" borderId="0" xfId="0" applyFont="1" applyFill="1" applyBorder="1" applyAlignment="1">
      <alignment horizontal="center" vertical="center"/>
    </xf>
    <xf numFmtId="0" fontId="25" fillId="0" borderId="0" xfId="0" applyFont="1" applyAlignment="1">
      <alignment horizontal="left" vertical="top" wrapText="1"/>
    </xf>
    <xf numFmtId="0" fontId="29" fillId="24" borderId="35" xfId="0" applyFont="1" applyFill="1" applyBorder="1" applyAlignment="1">
      <alignment horizontal="center" vertical="center" shrinkToFit="1"/>
    </xf>
    <xf numFmtId="0" fontId="0" fillId="24" borderId="19" xfId="0" applyFont="1" applyFill="1" applyBorder="1" applyAlignment="1">
      <alignment horizontal="center" vertical="center" shrinkToFit="1"/>
    </xf>
    <xf numFmtId="0" fontId="29" fillId="24" borderId="10" xfId="0" applyFont="1" applyFill="1" applyBorder="1" applyAlignment="1">
      <alignment horizontal="distributed" vertical="center" indent="1"/>
    </xf>
    <xf numFmtId="0" fontId="0" fillId="24" borderId="20" xfId="0" applyFont="1" applyFill="1" applyBorder="1" applyAlignment="1">
      <alignment/>
    </xf>
    <xf numFmtId="0" fontId="29" fillId="24" borderId="21" xfId="0" applyFont="1" applyFill="1" applyBorder="1" applyAlignment="1">
      <alignment horizontal="center" vertical="distributed" textRotation="255" indent="3"/>
    </xf>
    <xf numFmtId="0" fontId="29" fillId="24" borderId="15" xfId="0" applyFont="1" applyFill="1" applyBorder="1" applyAlignment="1">
      <alignment horizontal="center" vertical="distributed" textRotation="255" indent="3"/>
    </xf>
    <xf numFmtId="0" fontId="29" fillId="24" borderId="20" xfId="0" applyFont="1" applyFill="1" applyBorder="1" applyAlignment="1">
      <alignment horizontal="center" vertical="distributed" textRotation="255" indent="3"/>
    </xf>
    <xf numFmtId="0" fontId="29" fillId="24" borderId="43" xfId="0" applyFont="1" applyFill="1" applyBorder="1" applyAlignment="1">
      <alignment horizontal="center" vertical="center" shrinkToFit="1"/>
    </xf>
    <xf numFmtId="0" fontId="0" fillId="24" borderId="17" xfId="0" applyFont="1" applyFill="1" applyBorder="1" applyAlignment="1">
      <alignment horizontal="center" vertical="center" shrinkToFit="1"/>
    </xf>
    <xf numFmtId="0" fontId="22" fillId="24" borderId="10" xfId="0" applyFont="1" applyFill="1" applyBorder="1" applyAlignment="1">
      <alignment horizontal="distributed" vertical="center" indent="1"/>
    </xf>
    <xf numFmtId="0" fontId="29" fillId="24" borderId="11" xfId="0" applyFont="1" applyFill="1" applyBorder="1" applyAlignment="1">
      <alignment horizontal="distributed" vertical="center" indent="1"/>
    </xf>
    <xf numFmtId="0" fontId="29" fillId="24" borderId="17" xfId="0" applyFont="1" applyFill="1" applyBorder="1" applyAlignment="1">
      <alignment horizontal="distributed" vertical="center" indent="1"/>
    </xf>
    <xf numFmtId="0" fontId="29" fillId="24" borderId="21" xfId="0" applyFont="1" applyFill="1" applyBorder="1" applyAlignment="1">
      <alignment horizontal="center" vertical="distributed" textRotation="255" indent="1"/>
    </xf>
    <xf numFmtId="0" fontId="29" fillId="24" borderId="15" xfId="0" applyFont="1" applyFill="1" applyBorder="1" applyAlignment="1">
      <alignment horizontal="center" vertical="distributed" textRotation="255" indent="1"/>
    </xf>
    <xf numFmtId="0" fontId="29" fillId="24" borderId="20" xfId="0" applyFont="1" applyFill="1" applyBorder="1" applyAlignment="1">
      <alignment horizontal="center" vertical="distributed" textRotation="255" indent="1"/>
    </xf>
    <xf numFmtId="49" fontId="36" fillId="0" borderId="0" xfId="0" applyNumberFormat="1" applyFont="1" applyAlignment="1">
      <alignment horizontal="center"/>
    </xf>
    <xf numFmtId="0" fontId="45" fillId="24" borderId="13" xfId="0" applyFont="1" applyFill="1" applyBorder="1" applyAlignment="1">
      <alignment horizontal="center" vertical="center" shrinkToFit="1"/>
    </xf>
    <xf numFmtId="0" fontId="45" fillId="24" borderId="23" xfId="0" applyFont="1" applyFill="1" applyBorder="1" applyAlignment="1">
      <alignment horizontal="center" vertical="center" shrinkToFit="1"/>
    </xf>
    <xf numFmtId="0" fontId="41" fillId="24" borderId="0" xfId="0" applyFont="1" applyFill="1" applyAlignment="1">
      <alignment horizontal="center" vertical="center"/>
    </xf>
    <xf numFmtId="0" fontId="42" fillId="24" borderId="43" xfId="0" applyFont="1" applyFill="1" applyBorder="1" applyAlignment="1">
      <alignment horizontal="distributed" vertical="center" shrinkToFit="1"/>
    </xf>
    <xf numFmtId="0" fontId="42" fillId="24" borderId="16" xfId="0" applyFont="1" applyFill="1" applyBorder="1" applyAlignment="1">
      <alignment horizontal="distributed" vertical="center" shrinkToFit="1"/>
    </xf>
    <xf numFmtId="0" fontId="42" fillId="24" borderId="17" xfId="0" applyFont="1" applyFill="1" applyBorder="1" applyAlignment="1">
      <alignment horizontal="distributed" vertical="center" shrinkToFit="1"/>
    </xf>
    <xf numFmtId="0" fontId="42" fillId="24" borderId="38" xfId="0" applyFont="1" applyFill="1" applyBorder="1" applyAlignment="1">
      <alignment horizontal="distributed" vertical="center" indent="2"/>
    </xf>
    <xf numFmtId="0" fontId="42" fillId="24" borderId="36" xfId="0" applyFont="1" applyFill="1" applyBorder="1" applyAlignment="1">
      <alignment horizontal="distributed" vertical="center" indent="2"/>
    </xf>
    <xf numFmtId="0" fontId="42" fillId="24" borderId="33" xfId="0" applyFont="1" applyFill="1" applyBorder="1" applyAlignment="1">
      <alignment horizontal="distributed" vertical="center" indent="2"/>
    </xf>
    <xf numFmtId="0" fontId="42" fillId="24" borderId="11" xfId="0" applyFont="1" applyFill="1" applyBorder="1" applyAlignment="1">
      <alignment horizontal="center" vertical="center"/>
    </xf>
    <xf numFmtId="0" fontId="42" fillId="24" borderId="17" xfId="0" applyFont="1" applyFill="1" applyBorder="1" applyAlignment="1">
      <alignment horizontal="center" vertical="center"/>
    </xf>
    <xf numFmtId="0" fontId="45" fillId="24" borderId="22" xfId="0" applyFont="1" applyFill="1" applyBorder="1" applyAlignment="1">
      <alignment horizontal="center" vertical="center"/>
    </xf>
    <xf numFmtId="0" fontId="45" fillId="24" borderId="19" xfId="0" applyFont="1" applyFill="1" applyBorder="1" applyAlignment="1">
      <alignment horizontal="center" vertical="center"/>
    </xf>
    <xf numFmtId="0" fontId="45" fillId="24" borderId="32" xfId="0" applyFont="1" applyFill="1" applyBorder="1" applyAlignment="1">
      <alignment horizontal="center" vertical="center" shrinkToFit="1"/>
    </xf>
    <xf numFmtId="0" fontId="36" fillId="24" borderId="38" xfId="0" applyFont="1" applyFill="1" applyBorder="1" applyAlignment="1">
      <alignment horizontal="distributed" vertical="center"/>
    </xf>
    <xf numFmtId="0" fontId="36" fillId="24" borderId="37" xfId="0" applyFont="1" applyFill="1" applyBorder="1" applyAlignment="1">
      <alignment horizontal="distributed" vertical="center"/>
    </xf>
    <xf numFmtId="0" fontId="42" fillId="24" borderId="33" xfId="0" applyFont="1" applyFill="1" applyBorder="1" applyAlignment="1">
      <alignment horizontal="distributed" vertical="center" shrinkToFit="1"/>
    </xf>
    <xf numFmtId="0" fontId="42" fillId="24" borderId="15" xfId="0" applyFont="1" applyFill="1" applyBorder="1" applyAlignment="1">
      <alignment horizontal="distributed" vertical="center" shrinkToFit="1"/>
    </xf>
    <xf numFmtId="0" fontId="42" fillId="24" borderId="20" xfId="0" applyFont="1" applyFill="1" applyBorder="1" applyAlignment="1">
      <alignment horizontal="distributed" vertical="center" shrinkToFit="1"/>
    </xf>
    <xf numFmtId="0" fontId="42" fillId="24" borderId="22" xfId="0" applyFont="1" applyFill="1" applyBorder="1" applyAlignment="1">
      <alignment horizontal="center" vertical="center"/>
    </xf>
    <xf numFmtId="0" fontId="42" fillId="24" borderId="19" xfId="0" applyFont="1" applyFill="1" applyBorder="1" applyAlignment="1">
      <alignment horizontal="center" vertical="center"/>
    </xf>
    <xf numFmtId="0" fontId="42" fillId="24" borderId="13" xfId="0" applyFont="1" applyFill="1" applyBorder="1" applyAlignment="1">
      <alignment horizontal="center"/>
    </xf>
    <xf numFmtId="0" fontId="42" fillId="24" borderId="23" xfId="0" applyFont="1" applyFill="1" applyBorder="1" applyAlignment="1">
      <alignment horizontal="center"/>
    </xf>
    <xf numFmtId="0" fontId="42" fillId="24" borderId="11" xfId="0" applyFont="1" applyFill="1" applyBorder="1" applyAlignment="1">
      <alignment horizontal="center" vertical="center" wrapText="1"/>
    </xf>
    <xf numFmtId="0" fontId="42" fillId="24" borderId="1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8</xdr:row>
      <xdr:rowOff>171450</xdr:rowOff>
    </xdr:from>
    <xdr:to>
      <xdr:col>5</xdr:col>
      <xdr:colOff>657225</xdr:colOff>
      <xdr:row>10</xdr:row>
      <xdr:rowOff>142875</xdr:rowOff>
    </xdr:to>
    <xdr:sp>
      <xdr:nvSpPr>
        <xdr:cNvPr id="1" name="図形 1"/>
        <xdr:cNvSpPr>
          <a:spLocks/>
        </xdr:cNvSpPr>
      </xdr:nvSpPr>
      <xdr:spPr>
        <a:xfrm>
          <a:off x="5295900" y="1390650"/>
          <a:ext cx="66675"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N60"/>
  <sheetViews>
    <sheetView showGridLines="0" tabSelected="1" view="pageBreakPreview" zoomScaleNormal="85" zoomScaleSheetLayoutView="100" zoomScalePageLayoutView="0" workbookViewId="0" topLeftCell="A1">
      <selection activeCell="M21" sqref="M21"/>
    </sheetView>
  </sheetViews>
  <sheetFormatPr defaultColWidth="11.375" defaultRowHeight="13.5"/>
  <cols>
    <col min="1" max="1" width="3.00390625" style="1" customWidth="1"/>
    <col min="2" max="2" width="2.125" style="1" customWidth="1"/>
    <col min="3" max="3" width="22.125" style="1" customWidth="1"/>
    <col min="4" max="10" width="7.50390625" style="1" customWidth="1"/>
    <col min="11" max="11" width="11.375" style="1" bestFit="1" customWidth="1"/>
    <col min="12" max="16384" width="11.375" style="1" customWidth="1"/>
  </cols>
  <sheetData>
    <row r="1" spans="1:12" ht="13.5" customHeight="1">
      <c r="A1" s="373" t="s">
        <v>1</v>
      </c>
      <c r="B1" s="373"/>
      <c r="C1" s="373"/>
      <c r="D1" s="373"/>
      <c r="E1" s="373"/>
      <c r="F1" s="373"/>
      <c r="G1" s="373"/>
      <c r="H1" s="373"/>
      <c r="I1" s="373"/>
      <c r="J1" s="373"/>
      <c r="K1" s="3"/>
      <c r="L1" s="4"/>
    </row>
    <row r="2" spans="1:11" ht="16.5" customHeight="1">
      <c r="A2" s="3"/>
      <c r="B2" s="5"/>
      <c r="C2" s="5"/>
      <c r="D2" s="5"/>
      <c r="E2" s="6"/>
      <c r="F2" s="6"/>
      <c r="G2" s="3"/>
      <c r="H2" s="3"/>
      <c r="I2" s="3"/>
      <c r="J2" s="3"/>
      <c r="K2" s="3"/>
    </row>
    <row r="3" spans="1:12" ht="13.5">
      <c r="A3" s="7"/>
      <c r="B3" s="362" t="s">
        <v>9</v>
      </c>
      <c r="C3" s="363"/>
      <c r="D3" s="368" t="s">
        <v>15</v>
      </c>
      <c r="E3" s="369"/>
      <c r="F3" s="368">
        <v>25</v>
      </c>
      <c r="G3" s="369"/>
      <c r="H3" s="356">
        <v>30</v>
      </c>
      <c r="I3" s="363"/>
      <c r="J3" s="369" t="s">
        <v>12</v>
      </c>
      <c r="K3" s="370"/>
      <c r="L3" s="11"/>
    </row>
    <row r="4" spans="1:12" ht="13.5" customHeight="1">
      <c r="A4" s="7"/>
      <c r="B4" s="364"/>
      <c r="C4" s="365"/>
      <c r="D4" s="371" t="s">
        <v>18</v>
      </c>
      <c r="E4" s="354" t="s">
        <v>4</v>
      </c>
      <c r="F4" s="371" t="s">
        <v>18</v>
      </c>
      <c r="G4" s="354" t="s">
        <v>4</v>
      </c>
      <c r="H4" s="371" t="s">
        <v>18</v>
      </c>
      <c r="I4" s="354" t="s">
        <v>4</v>
      </c>
      <c r="J4" s="356" t="s">
        <v>21</v>
      </c>
      <c r="K4" s="358" t="s">
        <v>19</v>
      </c>
      <c r="L4" s="11"/>
    </row>
    <row r="5" spans="1:12" ht="13.5">
      <c r="A5" s="7"/>
      <c r="B5" s="366"/>
      <c r="C5" s="367"/>
      <c r="D5" s="372"/>
      <c r="E5" s="355"/>
      <c r="F5" s="372"/>
      <c r="G5" s="355"/>
      <c r="H5" s="372"/>
      <c r="I5" s="355"/>
      <c r="J5" s="357"/>
      <c r="K5" s="359"/>
      <c r="L5" s="11"/>
    </row>
    <row r="6" spans="1:11" ht="13.5">
      <c r="A6" s="7"/>
      <c r="B6" s="360" t="s">
        <v>17</v>
      </c>
      <c r="C6" s="361"/>
      <c r="D6" s="12">
        <f>+SUM(D7:D18)+D19</f>
        <v>2956</v>
      </c>
      <c r="E6" s="13">
        <f>+ROUND(D6/D6*100,1)</f>
        <v>100</v>
      </c>
      <c r="F6" s="12">
        <v>2678</v>
      </c>
      <c r="G6" s="13">
        <f aca="true" t="shared" si="0" ref="G6:G19">+ROUND(F6/$F$6*100,1)</f>
        <v>100</v>
      </c>
      <c r="H6" s="12">
        <v>2200</v>
      </c>
      <c r="I6" s="13">
        <f aca="true" t="shared" si="1" ref="I6:I19">+ROUND(H6/$H$6*100,1)</f>
        <v>100</v>
      </c>
      <c r="J6" s="14">
        <v>-478</v>
      </c>
      <c r="K6" s="15">
        <v>-17.8</v>
      </c>
    </row>
    <row r="7" spans="1:11" ht="13.5" customHeight="1">
      <c r="A7" s="7"/>
      <c r="B7" s="347" t="s">
        <v>23</v>
      </c>
      <c r="C7" s="348"/>
      <c r="D7" s="18">
        <v>20</v>
      </c>
      <c r="E7" s="13">
        <f aca="true" t="shared" si="2" ref="E7:E16">+ROUND(D7/$D$6*100,1)</f>
        <v>0.7</v>
      </c>
      <c r="F7" s="18">
        <v>15</v>
      </c>
      <c r="G7" s="13">
        <f t="shared" si="0"/>
        <v>0.6</v>
      </c>
      <c r="H7" s="18">
        <v>13</v>
      </c>
      <c r="I7" s="13">
        <f t="shared" si="1"/>
        <v>0.6</v>
      </c>
      <c r="J7" s="19">
        <v>-2</v>
      </c>
      <c r="K7" s="15">
        <v>-13.3</v>
      </c>
    </row>
    <row r="8" spans="1:11" ht="13.5">
      <c r="A8" s="7"/>
      <c r="B8" s="347" t="s">
        <v>26</v>
      </c>
      <c r="C8" s="348"/>
      <c r="D8" s="18">
        <v>21</v>
      </c>
      <c r="E8" s="13">
        <f t="shared" si="2"/>
        <v>0.7</v>
      </c>
      <c r="F8" s="18">
        <v>18</v>
      </c>
      <c r="G8" s="13">
        <f t="shared" si="0"/>
        <v>0.7</v>
      </c>
      <c r="H8" s="18">
        <v>19</v>
      </c>
      <c r="I8" s="13">
        <f t="shared" si="1"/>
        <v>0.9</v>
      </c>
      <c r="J8" s="19">
        <v>1</v>
      </c>
      <c r="K8" s="15">
        <v>5.6</v>
      </c>
    </row>
    <row r="9" spans="1:11" ht="13.5">
      <c r="A9" s="7"/>
      <c r="B9" s="347" t="s">
        <v>10</v>
      </c>
      <c r="C9" s="348"/>
      <c r="D9" s="18">
        <v>458</v>
      </c>
      <c r="E9" s="13">
        <f t="shared" si="2"/>
        <v>15.5</v>
      </c>
      <c r="F9" s="18">
        <v>384</v>
      </c>
      <c r="G9" s="13">
        <f t="shared" si="0"/>
        <v>14.3</v>
      </c>
      <c r="H9" s="18">
        <v>299</v>
      </c>
      <c r="I9" s="13">
        <f t="shared" si="1"/>
        <v>13.6</v>
      </c>
      <c r="J9" s="19">
        <v>-85</v>
      </c>
      <c r="K9" s="15">
        <v>-22.1</v>
      </c>
    </row>
    <row r="10" spans="1:11" ht="13.5">
      <c r="A10" s="7"/>
      <c r="B10" s="347" t="s">
        <v>32</v>
      </c>
      <c r="C10" s="348"/>
      <c r="D10" s="18">
        <v>780</v>
      </c>
      <c r="E10" s="13">
        <f t="shared" si="2"/>
        <v>26.4</v>
      </c>
      <c r="F10" s="18">
        <v>744</v>
      </c>
      <c r="G10" s="13">
        <f t="shared" si="0"/>
        <v>27.8</v>
      </c>
      <c r="H10" s="18">
        <v>544</v>
      </c>
      <c r="I10" s="13">
        <f t="shared" si="1"/>
        <v>24.7</v>
      </c>
      <c r="J10" s="19">
        <v>-200</v>
      </c>
      <c r="K10" s="15">
        <v>-26.9</v>
      </c>
    </row>
    <row r="11" spans="1:11" ht="13.5">
      <c r="A11" s="7"/>
      <c r="B11" s="347" t="s">
        <v>33</v>
      </c>
      <c r="C11" s="348"/>
      <c r="D11" s="18">
        <v>62</v>
      </c>
      <c r="E11" s="13">
        <f t="shared" si="2"/>
        <v>2.1</v>
      </c>
      <c r="F11" s="18">
        <v>43</v>
      </c>
      <c r="G11" s="13">
        <f t="shared" si="0"/>
        <v>1.6</v>
      </c>
      <c r="H11" s="18">
        <v>44</v>
      </c>
      <c r="I11" s="13">
        <f t="shared" si="1"/>
        <v>2</v>
      </c>
      <c r="J11" s="19">
        <v>1</v>
      </c>
      <c r="K11" s="15">
        <v>2.3</v>
      </c>
    </row>
    <row r="12" spans="1:11" ht="13.5">
      <c r="A12" s="7"/>
      <c r="B12" s="347" t="s">
        <v>0</v>
      </c>
      <c r="C12" s="348"/>
      <c r="D12" s="18">
        <v>328</v>
      </c>
      <c r="E12" s="13">
        <f t="shared" si="2"/>
        <v>11.1</v>
      </c>
      <c r="F12" s="18">
        <v>305</v>
      </c>
      <c r="G12" s="13">
        <f t="shared" si="0"/>
        <v>11.4</v>
      </c>
      <c r="H12" s="18">
        <v>297</v>
      </c>
      <c r="I12" s="13">
        <f t="shared" si="1"/>
        <v>13.5</v>
      </c>
      <c r="J12" s="19">
        <v>-8</v>
      </c>
      <c r="K12" s="15">
        <v>-2.6</v>
      </c>
    </row>
    <row r="13" spans="1:11" ht="13.5">
      <c r="A13" s="7"/>
      <c r="B13" s="347" t="s">
        <v>8</v>
      </c>
      <c r="C13" s="348"/>
      <c r="D13" s="18">
        <v>160</v>
      </c>
      <c r="E13" s="13">
        <f t="shared" si="2"/>
        <v>5.4</v>
      </c>
      <c r="F13" s="18">
        <v>81</v>
      </c>
      <c r="G13" s="13">
        <f t="shared" si="0"/>
        <v>3</v>
      </c>
      <c r="H13" s="18">
        <v>157</v>
      </c>
      <c r="I13" s="13">
        <f t="shared" si="1"/>
        <v>7.1</v>
      </c>
      <c r="J13" s="19">
        <v>76</v>
      </c>
      <c r="K13" s="15">
        <v>93.8</v>
      </c>
    </row>
    <row r="14" spans="1:11" ht="13.5">
      <c r="A14" s="7"/>
      <c r="B14" s="347" t="s">
        <v>34</v>
      </c>
      <c r="C14" s="348"/>
      <c r="D14" s="20">
        <v>12</v>
      </c>
      <c r="E14" s="13">
        <f t="shared" si="2"/>
        <v>0.4</v>
      </c>
      <c r="F14" s="20">
        <v>12</v>
      </c>
      <c r="G14" s="13">
        <f t="shared" si="0"/>
        <v>0.4</v>
      </c>
      <c r="H14" s="20">
        <v>10</v>
      </c>
      <c r="I14" s="13">
        <f t="shared" si="1"/>
        <v>0.5</v>
      </c>
      <c r="J14" s="19">
        <v>-2</v>
      </c>
      <c r="K14" s="15">
        <v>-16.7</v>
      </c>
    </row>
    <row r="15" spans="1:11" ht="13.5" customHeight="1">
      <c r="A15" s="7"/>
      <c r="B15" s="347" t="s">
        <v>35</v>
      </c>
      <c r="C15" s="348"/>
      <c r="D15" s="18">
        <v>103</v>
      </c>
      <c r="E15" s="13">
        <f t="shared" si="2"/>
        <v>3.5</v>
      </c>
      <c r="F15" s="18">
        <v>80</v>
      </c>
      <c r="G15" s="13">
        <f t="shared" si="0"/>
        <v>3</v>
      </c>
      <c r="H15" s="18">
        <v>61</v>
      </c>
      <c r="I15" s="13">
        <f t="shared" si="1"/>
        <v>2.8</v>
      </c>
      <c r="J15" s="19">
        <v>-19</v>
      </c>
      <c r="K15" s="15">
        <v>-23.8</v>
      </c>
    </row>
    <row r="16" spans="1:11" ht="13.5" customHeight="1">
      <c r="A16" s="7"/>
      <c r="B16" s="347" t="s">
        <v>3</v>
      </c>
      <c r="C16" s="348"/>
      <c r="D16" s="18">
        <v>6</v>
      </c>
      <c r="E16" s="13">
        <f t="shared" si="2"/>
        <v>0.2</v>
      </c>
      <c r="F16" s="18">
        <v>7</v>
      </c>
      <c r="G16" s="13">
        <f t="shared" si="0"/>
        <v>0.3</v>
      </c>
      <c r="H16" s="18">
        <v>14</v>
      </c>
      <c r="I16" s="13">
        <f t="shared" si="1"/>
        <v>0.6</v>
      </c>
      <c r="J16" s="19">
        <v>7</v>
      </c>
      <c r="K16" s="15">
        <v>100</v>
      </c>
    </row>
    <row r="17" spans="1:11" ht="13.5">
      <c r="A17" s="7"/>
      <c r="B17" s="347" t="s">
        <v>14</v>
      </c>
      <c r="C17" s="348"/>
      <c r="D17" s="18">
        <v>604</v>
      </c>
      <c r="E17" s="13">
        <f aca="true" t="shared" si="3" ref="E17:E25">+ROUND(D17/$D$6*100,1)</f>
        <v>20.4</v>
      </c>
      <c r="F17" s="18">
        <v>595</v>
      </c>
      <c r="G17" s="13">
        <f t="shared" si="0"/>
        <v>22.2</v>
      </c>
      <c r="H17" s="18">
        <v>441</v>
      </c>
      <c r="I17" s="13">
        <f t="shared" si="1"/>
        <v>20</v>
      </c>
      <c r="J17" s="19">
        <v>-154</v>
      </c>
      <c r="K17" s="15">
        <v>-25.9</v>
      </c>
    </row>
    <row r="18" spans="1:14" ht="13.5">
      <c r="A18" s="7"/>
      <c r="B18" s="349" t="s">
        <v>36</v>
      </c>
      <c r="C18" s="350"/>
      <c r="D18" s="21">
        <v>294</v>
      </c>
      <c r="E18" s="22">
        <f t="shared" si="3"/>
        <v>9.9</v>
      </c>
      <c r="F18" s="21">
        <v>306</v>
      </c>
      <c r="G18" s="22">
        <f t="shared" si="0"/>
        <v>11.4</v>
      </c>
      <c r="H18" s="21">
        <v>230</v>
      </c>
      <c r="I18" s="22">
        <f t="shared" si="1"/>
        <v>10.5</v>
      </c>
      <c r="J18" s="23">
        <v>-76</v>
      </c>
      <c r="K18" s="24">
        <v>-24.8</v>
      </c>
      <c r="N18" s="1" t="s">
        <v>237</v>
      </c>
    </row>
    <row r="19" spans="1:11" ht="13.5" customHeight="1">
      <c r="A19" s="7"/>
      <c r="B19" s="351" t="s">
        <v>7</v>
      </c>
      <c r="C19" s="8" t="s">
        <v>13</v>
      </c>
      <c r="D19" s="18">
        <f>+SUM(D20:D27)</f>
        <v>108</v>
      </c>
      <c r="E19" s="13">
        <f t="shared" si="3"/>
        <v>3.7</v>
      </c>
      <c r="F19" s="18">
        <f>+SUM(F20:F27)</f>
        <v>88</v>
      </c>
      <c r="G19" s="13">
        <f t="shared" si="0"/>
        <v>3.3</v>
      </c>
      <c r="H19" s="18">
        <f>+SUM(H20:H27)</f>
        <v>71</v>
      </c>
      <c r="I19" s="13">
        <f t="shared" si="1"/>
        <v>3.2</v>
      </c>
      <c r="J19" s="19">
        <f>+H19-F19</f>
        <v>-17</v>
      </c>
      <c r="K19" s="15">
        <v>-19.3</v>
      </c>
    </row>
    <row r="20" spans="1:11" ht="13.5">
      <c r="A20" s="7"/>
      <c r="B20" s="352"/>
      <c r="C20" s="25" t="s">
        <v>37</v>
      </c>
      <c r="D20" s="18">
        <v>1</v>
      </c>
      <c r="E20" s="13">
        <f t="shared" si="3"/>
        <v>0</v>
      </c>
      <c r="F20" s="26" t="s">
        <v>39</v>
      </c>
      <c r="G20" s="26" t="s">
        <v>39</v>
      </c>
      <c r="H20" s="26" t="s">
        <v>39</v>
      </c>
      <c r="I20" s="26" t="s">
        <v>39</v>
      </c>
      <c r="J20" s="27" t="s">
        <v>39</v>
      </c>
      <c r="K20" s="28" t="s">
        <v>41</v>
      </c>
    </row>
    <row r="21" spans="1:11" ht="13.5">
      <c r="A21" s="7"/>
      <c r="B21" s="352"/>
      <c r="C21" s="25" t="s">
        <v>42</v>
      </c>
      <c r="D21" s="20">
        <v>19</v>
      </c>
      <c r="E21" s="13">
        <f t="shared" si="3"/>
        <v>0.6</v>
      </c>
      <c r="F21" s="20">
        <v>8</v>
      </c>
      <c r="G21" s="13">
        <f>+ROUND(F21/$F$6*100,1)</f>
        <v>0.3</v>
      </c>
      <c r="H21" s="20">
        <v>8</v>
      </c>
      <c r="I21" s="13">
        <f aca="true" t="shared" si="4" ref="I21:I27">+ROUND(H21/$H$6*100,1)</f>
        <v>0.4</v>
      </c>
      <c r="J21" s="19">
        <f>+H21-F21</f>
        <v>0</v>
      </c>
      <c r="K21" s="15">
        <v>0</v>
      </c>
    </row>
    <row r="22" spans="1:11" ht="13.5">
      <c r="A22" s="7"/>
      <c r="B22" s="352"/>
      <c r="C22" s="25" t="s">
        <v>43</v>
      </c>
      <c r="D22" s="18">
        <v>4</v>
      </c>
      <c r="E22" s="13">
        <f t="shared" si="3"/>
        <v>0.1</v>
      </c>
      <c r="F22" s="18">
        <v>2</v>
      </c>
      <c r="G22" s="13">
        <f>+ROUND(F22/$F$6*100,1)</f>
        <v>0.1</v>
      </c>
      <c r="H22" s="18">
        <v>1</v>
      </c>
      <c r="I22" s="13">
        <f t="shared" si="4"/>
        <v>0</v>
      </c>
      <c r="J22" s="19">
        <f>+H22-F22</f>
        <v>-1</v>
      </c>
      <c r="K22" s="15">
        <v>-50</v>
      </c>
    </row>
    <row r="23" spans="1:11" ht="13.5">
      <c r="A23" s="7"/>
      <c r="B23" s="352"/>
      <c r="C23" s="25" t="s">
        <v>47</v>
      </c>
      <c r="D23" s="18">
        <v>6</v>
      </c>
      <c r="E23" s="13">
        <f t="shared" si="3"/>
        <v>0.2</v>
      </c>
      <c r="F23" s="18">
        <v>10</v>
      </c>
      <c r="G23" s="13">
        <f>+ROUND(F23/$F$6*100,1)</f>
        <v>0.4</v>
      </c>
      <c r="H23" s="18">
        <v>7</v>
      </c>
      <c r="I23" s="13">
        <f t="shared" si="4"/>
        <v>0.3</v>
      </c>
      <c r="J23" s="19">
        <f>+H23-F23</f>
        <v>-3</v>
      </c>
      <c r="K23" s="15">
        <v>-30</v>
      </c>
    </row>
    <row r="24" spans="1:11" ht="13.5">
      <c r="A24" s="7"/>
      <c r="B24" s="352"/>
      <c r="C24" s="25" t="s">
        <v>50</v>
      </c>
      <c r="D24" s="18">
        <v>33</v>
      </c>
      <c r="E24" s="13">
        <f t="shared" si="3"/>
        <v>1.1</v>
      </c>
      <c r="F24" s="18">
        <v>28</v>
      </c>
      <c r="G24" s="13">
        <f>+ROUND(F24/$F$6*100,1)</f>
        <v>1</v>
      </c>
      <c r="H24" s="18">
        <v>25</v>
      </c>
      <c r="I24" s="13">
        <f t="shared" si="4"/>
        <v>1.1</v>
      </c>
      <c r="J24" s="19">
        <f>+H24-F24</f>
        <v>-3</v>
      </c>
      <c r="K24" s="15">
        <v>-10.7</v>
      </c>
    </row>
    <row r="25" spans="1:11" ht="13.5">
      <c r="A25" s="7"/>
      <c r="B25" s="352"/>
      <c r="C25" s="25" t="s">
        <v>55</v>
      </c>
      <c r="D25" s="18">
        <v>33</v>
      </c>
      <c r="E25" s="13">
        <f t="shared" si="3"/>
        <v>1.1</v>
      </c>
      <c r="F25" s="18">
        <v>26</v>
      </c>
      <c r="G25" s="13">
        <f>+ROUND(F25/$F$6*100,1)</f>
        <v>1</v>
      </c>
      <c r="H25" s="18">
        <v>25</v>
      </c>
      <c r="I25" s="13">
        <f t="shared" si="4"/>
        <v>1.1</v>
      </c>
      <c r="J25" s="19">
        <f>+H25-F25</f>
        <v>-1</v>
      </c>
      <c r="K25" s="15">
        <v>-3.8</v>
      </c>
    </row>
    <row r="26" spans="1:11" ht="13.5">
      <c r="A26" s="7"/>
      <c r="B26" s="352"/>
      <c r="C26" s="25" t="s">
        <v>56</v>
      </c>
      <c r="D26" s="26" t="s">
        <v>39</v>
      </c>
      <c r="E26" s="29" t="s">
        <v>60</v>
      </c>
      <c r="F26" s="26" t="s">
        <v>39</v>
      </c>
      <c r="G26" s="26" t="s">
        <v>39</v>
      </c>
      <c r="H26" s="26">
        <v>1</v>
      </c>
      <c r="I26" s="13">
        <f t="shared" si="4"/>
        <v>0</v>
      </c>
      <c r="J26" s="27" t="s">
        <v>60</v>
      </c>
      <c r="K26" s="28" t="s">
        <v>39</v>
      </c>
    </row>
    <row r="27" spans="1:12" ht="13.5">
      <c r="A27" s="7"/>
      <c r="B27" s="353"/>
      <c r="C27" s="30" t="s">
        <v>16</v>
      </c>
      <c r="D27" s="21">
        <v>12</v>
      </c>
      <c r="E27" s="22">
        <f>+ROUND(D27/$D$6*100,1)</f>
        <v>0.4</v>
      </c>
      <c r="F27" s="21">
        <v>14</v>
      </c>
      <c r="G27" s="22">
        <f>+ROUND(F27/$F$6*100,1)</f>
        <v>0.5</v>
      </c>
      <c r="H27" s="21">
        <v>4</v>
      </c>
      <c r="I27" s="22">
        <f t="shared" si="4"/>
        <v>0.2</v>
      </c>
      <c r="J27" s="23">
        <f>+H27-F27</f>
        <v>-10</v>
      </c>
      <c r="K27" s="24">
        <v>-71.4</v>
      </c>
      <c r="L27" s="11"/>
    </row>
    <row r="28" spans="1:2" ht="13.5">
      <c r="A28" s="7"/>
      <c r="B28" s="7"/>
    </row>
    <row r="29" spans="1:11" ht="4.5" customHeight="1">
      <c r="A29" s="3"/>
      <c r="B29" s="31"/>
      <c r="C29" s="3"/>
      <c r="D29" s="3"/>
      <c r="E29" s="3"/>
      <c r="F29" s="3"/>
      <c r="G29" s="3"/>
      <c r="H29" s="3"/>
      <c r="I29" s="3"/>
      <c r="J29" s="3"/>
      <c r="K29" s="3"/>
    </row>
    <row r="30" spans="1:11" s="2" customFormat="1" ht="18.75" customHeight="1">
      <c r="A30" s="32" t="s">
        <v>63</v>
      </c>
      <c r="B30" s="3"/>
      <c r="C30" s="3"/>
      <c r="D30" s="3"/>
      <c r="E30" s="33"/>
      <c r="F30" s="3"/>
      <c r="G30" s="33"/>
      <c r="H30" s="3"/>
      <c r="I30" s="33"/>
      <c r="J30" s="34"/>
      <c r="K30" s="3"/>
    </row>
    <row r="31" spans="1:11" ht="13.5">
      <c r="A31" s="3"/>
      <c r="B31" s="362" t="s">
        <v>9</v>
      </c>
      <c r="C31" s="363"/>
      <c r="D31" s="368" t="s">
        <v>15</v>
      </c>
      <c r="E31" s="369"/>
      <c r="F31" s="368">
        <v>25</v>
      </c>
      <c r="G31" s="369"/>
      <c r="H31" s="356">
        <v>30</v>
      </c>
      <c r="I31" s="363"/>
      <c r="J31" s="369" t="s">
        <v>12</v>
      </c>
      <c r="K31" s="370"/>
    </row>
    <row r="32" spans="1:11" ht="13.5">
      <c r="A32" s="3"/>
      <c r="B32" s="364"/>
      <c r="C32" s="365"/>
      <c r="D32" s="371" t="s">
        <v>18</v>
      </c>
      <c r="E32" s="354" t="s">
        <v>4</v>
      </c>
      <c r="F32" s="371" t="s">
        <v>18</v>
      </c>
      <c r="G32" s="354" t="s">
        <v>4</v>
      </c>
      <c r="H32" s="371" t="s">
        <v>18</v>
      </c>
      <c r="I32" s="354" t="s">
        <v>4</v>
      </c>
      <c r="J32" s="356" t="s">
        <v>21</v>
      </c>
      <c r="K32" s="358" t="s">
        <v>19</v>
      </c>
    </row>
    <row r="33" spans="1:11" ht="13.5">
      <c r="A33" s="3"/>
      <c r="B33" s="366"/>
      <c r="C33" s="367"/>
      <c r="D33" s="372"/>
      <c r="E33" s="355"/>
      <c r="F33" s="372"/>
      <c r="G33" s="355"/>
      <c r="H33" s="372"/>
      <c r="I33" s="355"/>
      <c r="J33" s="357"/>
      <c r="K33" s="359"/>
    </row>
    <row r="34" spans="1:11" ht="13.5">
      <c r="A34" s="3"/>
      <c r="B34" s="360" t="s">
        <v>64</v>
      </c>
      <c r="C34" s="361"/>
      <c r="D34" s="12">
        <v>2956</v>
      </c>
      <c r="E34" s="13">
        <f aca="true" t="shared" si="5" ref="E34:E43">+ROUND(D34/$D$34*100,1)</f>
        <v>100</v>
      </c>
      <c r="F34" s="12">
        <v>2678</v>
      </c>
      <c r="G34" s="13">
        <f aca="true" t="shared" si="6" ref="G34:G43">+ROUND(F34/$F$34*100,1)</f>
        <v>100</v>
      </c>
      <c r="H34" s="12">
        <v>2200</v>
      </c>
      <c r="I34" s="13">
        <f aca="true" t="shared" si="7" ref="I34:I43">+ROUND(H34/$H$34*100,1)</f>
        <v>100</v>
      </c>
      <c r="J34" s="19">
        <v>-478</v>
      </c>
      <c r="K34" s="15">
        <v>-17.8</v>
      </c>
    </row>
    <row r="35" spans="1:11" ht="13.5">
      <c r="A35" s="3"/>
      <c r="B35" s="347" t="s">
        <v>23</v>
      </c>
      <c r="C35" s="348"/>
      <c r="D35" s="18">
        <v>28</v>
      </c>
      <c r="E35" s="13">
        <f t="shared" si="5"/>
        <v>0.9</v>
      </c>
      <c r="F35" s="18">
        <v>30</v>
      </c>
      <c r="G35" s="13">
        <f t="shared" si="6"/>
        <v>1.1</v>
      </c>
      <c r="H35" s="18">
        <v>25</v>
      </c>
      <c r="I35" s="13">
        <f t="shared" si="7"/>
        <v>1.1</v>
      </c>
      <c r="J35" s="19">
        <v>-5</v>
      </c>
      <c r="K35" s="15">
        <v>-16.7</v>
      </c>
    </row>
    <row r="36" spans="1:11" ht="13.5">
      <c r="A36" s="3"/>
      <c r="B36" s="347" t="s">
        <v>26</v>
      </c>
      <c r="C36" s="348"/>
      <c r="D36" s="18">
        <v>27</v>
      </c>
      <c r="E36" s="13">
        <f t="shared" si="5"/>
        <v>0.9</v>
      </c>
      <c r="F36" s="18">
        <v>26</v>
      </c>
      <c r="G36" s="13">
        <f t="shared" si="6"/>
        <v>1</v>
      </c>
      <c r="H36" s="18">
        <v>23</v>
      </c>
      <c r="I36" s="13">
        <f t="shared" si="7"/>
        <v>1</v>
      </c>
      <c r="J36" s="19">
        <v>-3</v>
      </c>
      <c r="K36" s="15">
        <v>-11.5</v>
      </c>
    </row>
    <row r="37" spans="1:11" ht="13.5">
      <c r="A37" s="3"/>
      <c r="B37" s="347" t="s">
        <v>10</v>
      </c>
      <c r="C37" s="348"/>
      <c r="D37" s="18">
        <v>674</v>
      </c>
      <c r="E37" s="13">
        <f t="shared" si="5"/>
        <v>22.8</v>
      </c>
      <c r="F37" s="18">
        <v>573</v>
      </c>
      <c r="G37" s="13">
        <f t="shared" si="6"/>
        <v>21.4</v>
      </c>
      <c r="H37" s="18">
        <v>441</v>
      </c>
      <c r="I37" s="13">
        <f t="shared" si="7"/>
        <v>20</v>
      </c>
      <c r="J37" s="19">
        <v>-132</v>
      </c>
      <c r="K37" s="15">
        <v>-23</v>
      </c>
    </row>
    <row r="38" spans="1:11" ht="13.5">
      <c r="A38" s="3"/>
      <c r="B38" s="347" t="s">
        <v>32</v>
      </c>
      <c r="C38" s="348"/>
      <c r="D38" s="18">
        <v>1513</v>
      </c>
      <c r="E38" s="13">
        <f t="shared" si="5"/>
        <v>51.2</v>
      </c>
      <c r="F38" s="18">
        <v>1410</v>
      </c>
      <c r="G38" s="13">
        <f t="shared" si="6"/>
        <v>52.7</v>
      </c>
      <c r="H38" s="18">
        <v>967</v>
      </c>
      <c r="I38" s="13">
        <f t="shared" si="7"/>
        <v>44</v>
      </c>
      <c r="J38" s="19">
        <v>-443</v>
      </c>
      <c r="K38" s="15">
        <v>-31.4</v>
      </c>
    </row>
    <row r="39" spans="1:11" ht="13.5">
      <c r="A39" s="3"/>
      <c r="B39" s="347" t="s">
        <v>33</v>
      </c>
      <c r="C39" s="348"/>
      <c r="D39" s="18">
        <v>104</v>
      </c>
      <c r="E39" s="13">
        <f t="shared" si="5"/>
        <v>3.5</v>
      </c>
      <c r="F39" s="18">
        <v>88</v>
      </c>
      <c r="G39" s="13">
        <f t="shared" si="6"/>
        <v>3.3</v>
      </c>
      <c r="H39" s="18">
        <v>71</v>
      </c>
      <c r="I39" s="13">
        <f t="shared" si="7"/>
        <v>3.2</v>
      </c>
      <c r="J39" s="19">
        <v>-17</v>
      </c>
      <c r="K39" s="15">
        <v>-19.3</v>
      </c>
    </row>
    <row r="40" spans="1:11" ht="13.5">
      <c r="A40" s="3"/>
      <c r="B40" s="347" t="s">
        <v>0</v>
      </c>
      <c r="C40" s="348"/>
      <c r="D40" s="18">
        <v>362</v>
      </c>
      <c r="E40" s="13">
        <f t="shared" si="5"/>
        <v>12.2</v>
      </c>
      <c r="F40" s="18">
        <v>325</v>
      </c>
      <c r="G40" s="13">
        <f t="shared" si="6"/>
        <v>12.1</v>
      </c>
      <c r="H40" s="18">
        <v>315</v>
      </c>
      <c r="I40" s="13">
        <f t="shared" si="7"/>
        <v>14.3</v>
      </c>
      <c r="J40" s="19">
        <v>-10</v>
      </c>
      <c r="K40" s="15">
        <v>-3.1</v>
      </c>
    </row>
    <row r="41" spans="1:11" ht="13.5">
      <c r="A41" s="3"/>
      <c r="B41" s="347" t="s">
        <v>8</v>
      </c>
      <c r="C41" s="348"/>
      <c r="D41" s="18">
        <v>225</v>
      </c>
      <c r="E41" s="13">
        <f t="shared" si="5"/>
        <v>7.6</v>
      </c>
      <c r="F41" s="18">
        <v>172</v>
      </c>
      <c r="G41" s="13">
        <f t="shared" si="6"/>
        <v>6.4</v>
      </c>
      <c r="H41" s="18">
        <v>228</v>
      </c>
      <c r="I41" s="13">
        <f t="shared" si="7"/>
        <v>10.4</v>
      </c>
      <c r="J41" s="19">
        <v>56</v>
      </c>
      <c r="K41" s="15">
        <v>32.6</v>
      </c>
    </row>
    <row r="42" spans="1:11" ht="13.5">
      <c r="A42" s="3"/>
      <c r="B42" s="16" t="s">
        <v>66</v>
      </c>
      <c r="C42" s="17"/>
      <c r="D42" s="20">
        <v>2</v>
      </c>
      <c r="E42" s="13">
        <f t="shared" si="5"/>
        <v>0.1</v>
      </c>
      <c r="F42" s="18">
        <v>1</v>
      </c>
      <c r="G42" s="13">
        <f t="shared" si="6"/>
        <v>0</v>
      </c>
      <c r="H42" s="18">
        <v>1</v>
      </c>
      <c r="I42" s="13">
        <f t="shared" si="7"/>
        <v>0</v>
      </c>
      <c r="J42" s="19">
        <v>0</v>
      </c>
      <c r="K42" s="15">
        <v>0</v>
      </c>
    </row>
    <row r="43" spans="1:11" ht="13.5">
      <c r="A43" s="3"/>
      <c r="B43" s="347" t="s">
        <v>34</v>
      </c>
      <c r="C43" s="348"/>
      <c r="D43" s="20">
        <v>12</v>
      </c>
      <c r="E43" s="13">
        <f t="shared" si="5"/>
        <v>0.4</v>
      </c>
      <c r="F43" s="20">
        <v>12</v>
      </c>
      <c r="G43" s="13">
        <f t="shared" si="6"/>
        <v>0.4</v>
      </c>
      <c r="H43" s="20">
        <v>10</v>
      </c>
      <c r="I43" s="13">
        <f t="shared" si="7"/>
        <v>0.5</v>
      </c>
      <c r="J43" s="19">
        <v>-2</v>
      </c>
      <c r="K43" s="15">
        <v>-16.7</v>
      </c>
    </row>
    <row r="44" spans="1:11" ht="13.5">
      <c r="A44" s="3"/>
      <c r="B44" s="347" t="s">
        <v>35</v>
      </c>
      <c r="C44" s="348"/>
      <c r="D44" s="18">
        <v>140</v>
      </c>
      <c r="E44" s="13">
        <f aca="true" t="shared" si="8" ref="E44:E53">+ROUND(D44/$D$34*100,1)</f>
        <v>4.7</v>
      </c>
      <c r="F44" s="18">
        <v>117</v>
      </c>
      <c r="G44" s="13">
        <f aca="true" t="shared" si="9" ref="G44:G55">+ROUND(F44/$F$34*100,1)</f>
        <v>4.4</v>
      </c>
      <c r="H44" s="18">
        <v>95</v>
      </c>
      <c r="I44" s="13">
        <f aca="true" t="shared" si="10" ref="I44:I55">+ROUND(H44/$H$34*100,1)</f>
        <v>4.3</v>
      </c>
      <c r="J44" s="19">
        <v>-22</v>
      </c>
      <c r="K44" s="15">
        <v>-18.8</v>
      </c>
    </row>
    <row r="45" spans="1:11" ht="13.5">
      <c r="A45" s="3"/>
      <c r="B45" s="347" t="s">
        <v>3</v>
      </c>
      <c r="C45" s="348"/>
      <c r="D45" s="18">
        <v>15</v>
      </c>
      <c r="E45" s="13">
        <f t="shared" si="8"/>
        <v>0.5</v>
      </c>
      <c r="F45" s="18">
        <v>33</v>
      </c>
      <c r="G45" s="13">
        <f t="shared" si="9"/>
        <v>1.2</v>
      </c>
      <c r="H45" s="18">
        <v>41</v>
      </c>
      <c r="I45" s="13">
        <f t="shared" si="10"/>
        <v>1.9</v>
      </c>
      <c r="J45" s="19">
        <v>8</v>
      </c>
      <c r="K45" s="15">
        <v>24.2</v>
      </c>
    </row>
    <row r="46" spans="1:11" ht="13.5">
      <c r="A46" s="3"/>
      <c r="B46" s="347" t="s">
        <v>14</v>
      </c>
      <c r="C46" s="348"/>
      <c r="D46" s="18">
        <v>920</v>
      </c>
      <c r="E46" s="13">
        <f t="shared" si="8"/>
        <v>31.1</v>
      </c>
      <c r="F46" s="18">
        <v>928</v>
      </c>
      <c r="G46" s="13">
        <f t="shared" si="9"/>
        <v>34.7</v>
      </c>
      <c r="H46" s="18">
        <v>748</v>
      </c>
      <c r="I46" s="13">
        <f t="shared" si="10"/>
        <v>34</v>
      </c>
      <c r="J46" s="19">
        <v>-180</v>
      </c>
      <c r="K46" s="15">
        <v>-19.4</v>
      </c>
    </row>
    <row r="47" spans="1:11" ht="13.5">
      <c r="A47" s="3"/>
      <c r="B47" s="349" t="s">
        <v>36</v>
      </c>
      <c r="C47" s="350"/>
      <c r="D47" s="21">
        <v>459</v>
      </c>
      <c r="E47" s="22">
        <f t="shared" si="8"/>
        <v>15.5</v>
      </c>
      <c r="F47" s="21">
        <v>475</v>
      </c>
      <c r="G47" s="22">
        <f t="shared" si="9"/>
        <v>17.7</v>
      </c>
      <c r="H47" s="21">
        <v>361</v>
      </c>
      <c r="I47" s="22">
        <f t="shared" si="10"/>
        <v>16.4</v>
      </c>
      <c r="J47" s="23">
        <v>-114</v>
      </c>
      <c r="K47" s="24">
        <v>-24</v>
      </c>
    </row>
    <row r="48" spans="1:11" ht="13.5">
      <c r="A48" s="3"/>
      <c r="B48" s="351" t="s">
        <v>7</v>
      </c>
      <c r="C48" s="8" t="s">
        <v>13</v>
      </c>
      <c r="D48" s="18">
        <f>+SUM(D49:D59)</f>
        <v>189</v>
      </c>
      <c r="E48" s="13">
        <f t="shared" si="8"/>
        <v>6.4</v>
      </c>
      <c r="F48" s="18">
        <f>+SUM(F49:F59)</f>
        <v>178</v>
      </c>
      <c r="G48" s="13">
        <f t="shared" si="9"/>
        <v>6.6</v>
      </c>
      <c r="H48" s="18">
        <f>+SUM(H49:H59)</f>
        <v>142</v>
      </c>
      <c r="I48" s="13">
        <f t="shared" si="10"/>
        <v>6.5</v>
      </c>
      <c r="J48" s="35">
        <f>+SUM(J49:J59)</f>
        <v>-36</v>
      </c>
      <c r="K48" s="15">
        <v>-20.2</v>
      </c>
    </row>
    <row r="49" spans="1:11" ht="13.5">
      <c r="A49" s="3"/>
      <c r="B49" s="352"/>
      <c r="C49" s="25" t="s">
        <v>37</v>
      </c>
      <c r="D49" s="18">
        <v>4</v>
      </c>
      <c r="E49" s="13">
        <f t="shared" si="8"/>
        <v>0.1</v>
      </c>
      <c r="F49" s="18">
        <v>5</v>
      </c>
      <c r="G49" s="13">
        <f t="shared" si="9"/>
        <v>0.2</v>
      </c>
      <c r="H49" s="18">
        <v>4</v>
      </c>
      <c r="I49" s="13">
        <f t="shared" si="10"/>
        <v>0.2</v>
      </c>
      <c r="J49" s="19">
        <v>-1</v>
      </c>
      <c r="K49" s="15">
        <v>-20</v>
      </c>
    </row>
    <row r="50" spans="1:11" ht="13.5">
      <c r="A50" s="3"/>
      <c r="B50" s="352"/>
      <c r="C50" s="25" t="s">
        <v>42</v>
      </c>
      <c r="D50" s="18">
        <v>22</v>
      </c>
      <c r="E50" s="13">
        <f t="shared" si="8"/>
        <v>0.7</v>
      </c>
      <c r="F50" s="18">
        <v>15</v>
      </c>
      <c r="G50" s="13">
        <f t="shared" si="9"/>
        <v>0.6</v>
      </c>
      <c r="H50" s="18">
        <v>13</v>
      </c>
      <c r="I50" s="13">
        <f t="shared" si="10"/>
        <v>0.6</v>
      </c>
      <c r="J50" s="19">
        <v>-2</v>
      </c>
      <c r="K50" s="15">
        <v>-13.3</v>
      </c>
    </row>
    <row r="51" spans="1:11" ht="13.5">
      <c r="A51" s="3"/>
      <c r="B51" s="352"/>
      <c r="C51" s="25" t="s">
        <v>43</v>
      </c>
      <c r="D51" s="18">
        <v>4</v>
      </c>
      <c r="E51" s="13">
        <f t="shared" si="8"/>
        <v>0.1</v>
      </c>
      <c r="F51" s="18">
        <v>3</v>
      </c>
      <c r="G51" s="13">
        <f t="shared" si="9"/>
        <v>0.1</v>
      </c>
      <c r="H51" s="18">
        <v>2</v>
      </c>
      <c r="I51" s="13">
        <f t="shared" si="10"/>
        <v>0.1</v>
      </c>
      <c r="J51" s="19">
        <v>-1</v>
      </c>
      <c r="K51" s="15">
        <v>-33.3</v>
      </c>
    </row>
    <row r="52" spans="1:11" ht="13.5">
      <c r="A52" s="3"/>
      <c r="B52" s="352"/>
      <c r="C52" s="25" t="s">
        <v>47</v>
      </c>
      <c r="D52" s="18">
        <v>21</v>
      </c>
      <c r="E52" s="13">
        <f t="shared" si="8"/>
        <v>0.7</v>
      </c>
      <c r="F52" s="18">
        <v>15</v>
      </c>
      <c r="G52" s="13">
        <f t="shared" si="9"/>
        <v>0.6</v>
      </c>
      <c r="H52" s="18">
        <v>14</v>
      </c>
      <c r="I52" s="13">
        <f t="shared" si="10"/>
        <v>0.6</v>
      </c>
      <c r="J52" s="19">
        <v>-1</v>
      </c>
      <c r="K52" s="15">
        <v>-6.7</v>
      </c>
    </row>
    <row r="53" spans="1:11" ht="13.5">
      <c r="A53" s="3"/>
      <c r="B53" s="352"/>
      <c r="C53" s="25" t="s">
        <v>50</v>
      </c>
      <c r="D53" s="18">
        <v>57</v>
      </c>
      <c r="E53" s="13">
        <f t="shared" si="8"/>
        <v>1.9</v>
      </c>
      <c r="F53" s="18">
        <v>55</v>
      </c>
      <c r="G53" s="13">
        <f t="shared" si="9"/>
        <v>2.1</v>
      </c>
      <c r="H53" s="18">
        <v>54</v>
      </c>
      <c r="I53" s="13">
        <f t="shared" si="10"/>
        <v>2.5</v>
      </c>
      <c r="J53" s="19">
        <v>-1</v>
      </c>
      <c r="K53" s="15">
        <v>-1.8</v>
      </c>
    </row>
    <row r="54" spans="1:11" ht="13.5">
      <c r="A54" s="3"/>
      <c r="B54" s="352"/>
      <c r="C54" s="25" t="s">
        <v>55</v>
      </c>
      <c r="D54" s="20">
        <v>34</v>
      </c>
      <c r="E54" s="13">
        <f aca="true" t="shared" si="11" ref="E54:E59">+ROUND(D54/$D$34*100,1)</f>
        <v>1.2</v>
      </c>
      <c r="F54" s="20">
        <v>30</v>
      </c>
      <c r="G54" s="13">
        <f t="shared" si="9"/>
        <v>1.1</v>
      </c>
      <c r="H54" s="20">
        <v>26</v>
      </c>
      <c r="I54" s="13">
        <f t="shared" si="10"/>
        <v>1.2</v>
      </c>
      <c r="J54" s="19">
        <v>-4</v>
      </c>
      <c r="K54" s="15">
        <v>-13.3</v>
      </c>
    </row>
    <row r="55" spans="1:11" ht="13.5">
      <c r="A55" s="3"/>
      <c r="B55" s="352"/>
      <c r="C55" s="25" t="s">
        <v>56</v>
      </c>
      <c r="D55" s="18">
        <v>1</v>
      </c>
      <c r="E55" s="13">
        <f t="shared" si="11"/>
        <v>0</v>
      </c>
      <c r="F55" s="18">
        <v>1</v>
      </c>
      <c r="G55" s="13">
        <f t="shared" si="9"/>
        <v>0</v>
      </c>
      <c r="H55" s="18">
        <v>2</v>
      </c>
      <c r="I55" s="13">
        <f t="shared" si="10"/>
        <v>0.1</v>
      </c>
      <c r="J55" s="19">
        <v>1</v>
      </c>
      <c r="K55" s="15">
        <v>100</v>
      </c>
    </row>
    <row r="56" spans="1:11" ht="13.5">
      <c r="A56" s="3"/>
      <c r="B56" s="352"/>
      <c r="C56" s="25" t="s">
        <v>69</v>
      </c>
      <c r="D56" s="20">
        <v>1</v>
      </c>
      <c r="E56" s="13">
        <f t="shared" si="11"/>
        <v>0</v>
      </c>
      <c r="F56" s="36" t="s">
        <v>60</v>
      </c>
      <c r="G56" s="36" t="s">
        <v>60</v>
      </c>
      <c r="H56" s="36" t="s">
        <v>60</v>
      </c>
      <c r="I56" s="36" t="s">
        <v>60</v>
      </c>
      <c r="J56" s="27" t="s">
        <v>60</v>
      </c>
      <c r="K56" s="28" t="s">
        <v>60</v>
      </c>
    </row>
    <row r="57" spans="1:11" ht="13.5">
      <c r="A57" s="3"/>
      <c r="B57" s="352"/>
      <c r="C57" s="25" t="s">
        <v>71</v>
      </c>
      <c r="D57" s="20">
        <v>1</v>
      </c>
      <c r="E57" s="13">
        <f t="shared" si="11"/>
        <v>0</v>
      </c>
      <c r="F57" s="36" t="s">
        <v>60</v>
      </c>
      <c r="G57" s="36" t="s">
        <v>60</v>
      </c>
      <c r="H57" s="36" t="s">
        <v>60</v>
      </c>
      <c r="I57" s="36" t="s">
        <v>60</v>
      </c>
      <c r="J57" s="27" t="s">
        <v>60</v>
      </c>
      <c r="K57" s="28" t="s">
        <v>60</v>
      </c>
    </row>
    <row r="58" spans="1:11" ht="13.5">
      <c r="A58" s="3"/>
      <c r="B58" s="352"/>
      <c r="C58" s="25" t="s">
        <v>30</v>
      </c>
      <c r="D58" s="20">
        <v>2</v>
      </c>
      <c r="E58" s="13">
        <f t="shared" si="11"/>
        <v>0.1</v>
      </c>
      <c r="F58" s="20">
        <v>4</v>
      </c>
      <c r="G58" s="13">
        <f>+ROUND(F58/$F$34*100,1)</f>
        <v>0.1</v>
      </c>
      <c r="H58" s="20">
        <v>2</v>
      </c>
      <c r="I58" s="13">
        <f>+ROUND(H58/$H$34*100,1)</f>
        <v>0.1</v>
      </c>
      <c r="J58" s="19">
        <v>-2</v>
      </c>
      <c r="K58" s="15">
        <v>-50</v>
      </c>
    </row>
    <row r="59" spans="1:11" ht="13.5">
      <c r="A59" s="3"/>
      <c r="B59" s="353"/>
      <c r="C59" s="30" t="s">
        <v>16</v>
      </c>
      <c r="D59" s="21">
        <v>42</v>
      </c>
      <c r="E59" s="22">
        <f t="shared" si="11"/>
        <v>1.4</v>
      </c>
      <c r="F59" s="21">
        <v>50</v>
      </c>
      <c r="G59" s="22">
        <f>+ROUND(F59/$F$34*100,1)</f>
        <v>1.9</v>
      </c>
      <c r="H59" s="21">
        <v>25</v>
      </c>
      <c r="I59" s="22">
        <f>+ROUND(H59/$H$34*100,1)</f>
        <v>1.1</v>
      </c>
      <c r="J59" s="23">
        <v>-25</v>
      </c>
      <c r="K59" s="24">
        <v>-50</v>
      </c>
    </row>
    <row r="60" spans="1:2" ht="13.5">
      <c r="A60" s="3"/>
      <c r="B60" s="3"/>
    </row>
  </sheetData>
  <sheetProtection/>
  <mergeCells count="55">
    <mergeCell ref="A1:J1"/>
    <mergeCell ref="B3:C5"/>
    <mergeCell ref="D3:E3"/>
    <mergeCell ref="F3:G3"/>
    <mergeCell ref="H3:I3"/>
    <mergeCell ref="J3:K3"/>
    <mergeCell ref="D4:D5"/>
    <mergeCell ref="E4:E5"/>
    <mergeCell ref="F4:F5"/>
    <mergeCell ref="G4:G5"/>
    <mergeCell ref="H4:H5"/>
    <mergeCell ref="I4:I5"/>
    <mergeCell ref="J4:J5"/>
    <mergeCell ref="K4:K5"/>
    <mergeCell ref="B6:C6"/>
    <mergeCell ref="B7:C7"/>
    <mergeCell ref="B8:C8"/>
    <mergeCell ref="B9:C9"/>
    <mergeCell ref="B10:C10"/>
    <mergeCell ref="B11:C11"/>
    <mergeCell ref="B12:C12"/>
    <mergeCell ref="B13:C13"/>
    <mergeCell ref="B14:C14"/>
    <mergeCell ref="B15:C15"/>
    <mergeCell ref="B16:C16"/>
    <mergeCell ref="B17:C17"/>
    <mergeCell ref="B18:C18"/>
    <mergeCell ref="B19:B27"/>
    <mergeCell ref="H31:I31"/>
    <mergeCell ref="J31:K31"/>
    <mergeCell ref="D32:D33"/>
    <mergeCell ref="E32:E33"/>
    <mergeCell ref="F32:F33"/>
    <mergeCell ref="G32:G33"/>
    <mergeCell ref="H32:H33"/>
    <mergeCell ref="B43:C43"/>
    <mergeCell ref="I32:I33"/>
    <mergeCell ref="J32:J33"/>
    <mergeCell ref="K32:K33"/>
    <mergeCell ref="B34:C34"/>
    <mergeCell ref="B35:C35"/>
    <mergeCell ref="B36:C36"/>
    <mergeCell ref="B31:C33"/>
    <mergeCell ref="D31:E31"/>
    <mergeCell ref="F31:G31"/>
    <mergeCell ref="B44:C44"/>
    <mergeCell ref="B45:C45"/>
    <mergeCell ref="B46:C46"/>
    <mergeCell ref="B47:C47"/>
    <mergeCell ref="B48:B59"/>
    <mergeCell ref="B37:C37"/>
    <mergeCell ref="B38:C38"/>
    <mergeCell ref="B39:C39"/>
    <mergeCell ref="B40:C40"/>
    <mergeCell ref="B41:C41"/>
  </mergeCells>
  <printOptions/>
  <pageMargins left="0.75" right="0.75" top="1" bottom="1" header="0.512" footer="0.512"/>
  <pageSetup fitToHeight="1" fitToWidth="1" horizontalDpi="300" verticalDpi="300" orientation="portrait" paperSize="9" scale="96" r:id="rId1"/>
</worksheet>
</file>

<file path=xl/worksheets/sheet10.xml><?xml version="1.0" encoding="utf-8"?>
<worksheet xmlns="http://schemas.openxmlformats.org/spreadsheetml/2006/main" xmlns:r="http://schemas.openxmlformats.org/officeDocument/2006/relationships">
  <sheetPr>
    <tabColor indexed="40"/>
    <pageSetUpPr fitToPage="1"/>
  </sheetPr>
  <dimension ref="B1:I9"/>
  <sheetViews>
    <sheetView showGridLines="0" view="pageBreakPreview" zoomScaleSheetLayoutView="100" zoomScalePageLayoutView="0" workbookViewId="0" topLeftCell="A1">
      <selection activeCell="J9" sqref="J9"/>
    </sheetView>
  </sheetViews>
  <sheetFormatPr defaultColWidth="11.375" defaultRowHeight="13.5"/>
  <cols>
    <col min="1" max="1" width="5.625" style="1" customWidth="1"/>
    <col min="2" max="2" width="26.50390625" style="1" customWidth="1"/>
    <col min="3" max="3" width="12.375" style="1" bestFit="1" customWidth="1"/>
    <col min="4" max="6" width="10.75390625" style="1" bestFit="1" customWidth="1"/>
    <col min="7" max="7" width="6.125" style="1" bestFit="1" customWidth="1"/>
    <col min="8" max="8" width="9.375" style="1" customWidth="1"/>
    <col min="9" max="9" width="11.375" style="1" bestFit="1" customWidth="1"/>
    <col min="10" max="16384" width="11.375" style="1" customWidth="1"/>
  </cols>
  <sheetData>
    <row r="1" spans="2:9" ht="14.25">
      <c r="B1" s="462" t="s">
        <v>188</v>
      </c>
      <c r="C1" s="462"/>
      <c r="D1" s="462"/>
      <c r="E1" s="462"/>
      <c r="F1" s="462"/>
      <c r="G1" s="462"/>
      <c r="H1" s="462"/>
      <c r="I1" s="3"/>
    </row>
    <row r="2" spans="2:9" ht="13.5">
      <c r="B2" s="104"/>
      <c r="C2" s="104"/>
      <c r="D2" s="104"/>
      <c r="E2" s="3"/>
      <c r="F2" s="3"/>
      <c r="G2" s="3"/>
      <c r="H2" s="3"/>
      <c r="I2" s="3"/>
    </row>
    <row r="3" spans="2:9" ht="15" customHeight="1">
      <c r="B3" s="363" t="s">
        <v>169</v>
      </c>
      <c r="C3" s="369" t="s">
        <v>82</v>
      </c>
      <c r="D3" s="369"/>
      <c r="E3" s="369" t="s">
        <v>189</v>
      </c>
      <c r="F3" s="369"/>
      <c r="G3" s="356" t="s">
        <v>2</v>
      </c>
      <c r="H3" s="362"/>
      <c r="I3" s="210"/>
    </row>
    <row r="4" spans="2:9" ht="15" customHeight="1">
      <c r="B4" s="367"/>
      <c r="C4" s="9" t="s">
        <v>190</v>
      </c>
      <c r="D4" s="9" t="s">
        <v>191</v>
      </c>
      <c r="E4" s="9" t="s">
        <v>190</v>
      </c>
      <c r="F4" s="9" t="s">
        <v>191</v>
      </c>
      <c r="G4" s="10" t="s">
        <v>192</v>
      </c>
      <c r="H4" s="10" t="s">
        <v>150</v>
      </c>
      <c r="I4" s="210"/>
    </row>
    <row r="5" spans="2:9" ht="12" customHeight="1">
      <c r="B5" s="211" t="s">
        <v>13</v>
      </c>
      <c r="C5" s="212">
        <v>52</v>
      </c>
      <c r="D5" s="213">
        <f>+ROUND(C5/$C$5*100,1)</f>
        <v>100</v>
      </c>
      <c r="E5" s="212">
        <v>96</v>
      </c>
      <c r="F5" s="213">
        <f>+ROUND(E5/$E$5*100,1)</f>
        <v>100</v>
      </c>
      <c r="G5" s="214">
        <f>+E5-C5</f>
        <v>44</v>
      </c>
      <c r="H5" s="35">
        <f>+G5/C5*100</f>
        <v>84.61538461538461</v>
      </c>
      <c r="I5" s="210"/>
    </row>
    <row r="6" spans="2:9" ht="16.5" customHeight="1">
      <c r="B6" s="211" t="s">
        <v>193</v>
      </c>
      <c r="C6" s="215">
        <v>17</v>
      </c>
      <c r="D6" s="213">
        <f>+ROUND(C6/$C$5*100,1)</f>
        <v>32.7</v>
      </c>
      <c r="E6" s="215">
        <v>14</v>
      </c>
      <c r="F6" s="213">
        <f>+ROUND(E6/$E$5*100,1)</f>
        <v>14.6</v>
      </c>
      <c r="G6" s="214">
        <f>+E6-C6</f>
        <v>-3</v>
      </c>
      <c r="H6" s="35">
        <f>+G6/C6*100</f>
        <v>-17.647058823529413</v>
      </c>
      <c r="I6" s="210"/>
    </row>
    <row r="7" spans="2:9" ht="16.5" customHeight="1">
      <c r="B7" s="216" t="s">
        <v>153</v>
      </c>
      <c r="C7" s="217">
        <v>35</v>
      </c>
      <c r="D7" s="218">
        <f>+ROUND(C7/$C$5*100,1)</f>
        <v>67.3</v>
      </c>
      <c r="E7" s="217">
        <v>82</v>
      </c>
      <c r="F7" s="218">
        <f>+ROUND(E7/$E$5*100,1)</f>
        <v>85.4</v>
      </c>
      <c r="G7" s="219">
        <f>+E7-C7</f>
        <v>47</v>
      </c>
      <c r="H7" s="220">
        <f>+G7/C7*100</f>
        <v>134.28571428571428</v>
      </c>
      <c r="I7" s="210"/>
    </row>
    <row r="8" spans="2:9" ht="16.5" customHeight="1">
      <c r="B8" s="99"/>
      <c r="C8" s="99"/>
      <c r="D8" s="99"/>
      <c r="E8" s="100"/>
      <c r="F8" s="100"/>
      <c r="G8" s="100"/>
      <c r="H8" s="100"/>
      <c r="I8" s="100"/>
    </row>
    <row r="9" spans="2:8" ht="164.25" customHeight="1">
      <c r="B9" s="463" t="s">
        <v>59</v>
      </c>
      <c r="C9" s="463"/>
      <c r="D9" s="463"/>
      <c r="E9" s="463"/>
      <c r="F9" s="463"/>
      <c r="G9" s="463"/>
      <c r="H9" s="463"/>
    </row>
  </sheetData>
  <sheetProtection/>
  <mergeCells count="6">
    <mergeCell ref="B1:H1"/>
    <mergeCell ref="B3:B4"/>
    <mergeCell ref="C3:D3"/>
    <mergeCell ref="E3:F3"/>
    <mergeCell ref="G3:H3"/>
    <mergeCell ref="B9:H9"/>
  </mergeCells>
  <printOptions/>
  <pageMargins left="0.7480314960629921" right="0.7480314960629921" top="0.9448818897637796" bottom="0.5511811023622047" header="0.984251968503937"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40"/>
    <pageSetUpPr fitToPage="1"/>
  </sheetPr>
  <dimension ref="A1:M36"/>
  <sheetViews>
    <sheetView showGridLines="0" view="pageBreakPreview" zoomScaleSheetLayoutView="100" zoomScalePageLayoutView="0" workbookViewId="0" topLeftCell="A19">
      <selection activeCell="N13" sqref="N13"/>
    </sheetView>
  </sheetViews>
  <sheetFormatPr defaultColWidth="11.375" defaultRowHeight="13.5"/>
  <cols>
    <col min="1" max="1" width="2.625" style="3" customWidth="1"/>
    <col min="2" max="2" width="11.875" style="3" customWidth="1"/>
    <col min="3" max="6" width="8.375" style="3" customWidth="1"/>
    <col min="7" max="11" width="8.25390625" style="3" customWidth="1"/>
    <col min="12" max="12" width="9.125" style="3" customWidth="1"/>
    <col min="13" max="13" width="7.625" style="1" customWidth="1"/>
    <col min="14" max="14" width="11.375" style="1" bestFit="1" customWidth="1"/>
    <col min="15" max="16384" width="11.375" style="1" customWidth="1"/>
  </cols>
  <sheetData>
    <row r="1" spans="1:13" ht="15" customHeight="1">
      <c r="A1" s="375" t="s">
        <v>194</v>
      </c>
      <c r="B1" s="375"/>
      <c r="C1" s="375"/>
      <c r="D1" s="375"/>
      <c r="E1" s="375"/>
      <c r="F1" s="375"/>
      <c r="G1" s="375"/>
      <c r="H1" s="375"/>
      <c r="I1" s="375"/>
      <c r="J1" s="375"/>
      <c r="K1" s="375"/>
      <c r="L1" s="375"/>
      <c r="M1" s="3"/>
    </row>
    <row r="2" spans="2:13" ht="13.5">
      <c r="B2" s="39"/>
      <c r="C2" s="39"/>
      <c r="D2" s="39"/>
      <c r="E2" s="39"/>
      <c r="F2" s="39"/>
      <c r="G2" s="39"/>
      <c r="H2" s="39"/>
      <c r="I2" s="39"/>
      <c r="J2" s="39"/>
      <c r="K2" s="39"/>
      <c r="L2" s="62"/>
      <c r="M2" s="3"/>
    </row>
    <row r="3" spans="1:13" ht="24" customHeight="1">
      <c r="A3" s="380" t="s">
        <v>169</v>
      </c>
      <c r="B3" s="379"/>
      <c r="C3" s="471" t="s">
        <v>196</v>
      </c>
      <c r="D3" s="471">
        <v>10</v>
      </c>
      <c r="E3" s="464">
        <v>15</v>
      </c>
      <c r="F3" s="464">
        <v>20</v>
      </c>
      <c r="G3" s="378">
        <v>25</v>
      </c>
      <c r="H3" s="376"/>
      <c r="I3" s="380">
        <v>30</v>
      </c>
      <c r="J3" s="402"/>
      <c r="K3" s="403" t="s">
        <v>88</v>
      </c>
      <c r="L3" s="402"/>
      <c r="M3" s="221"/>
    </row>
    <row r="4" spans="1:13" ht="21.75" customHeight="1">
      <c r="A4" s="398"/>
      <c r="B4" s="395"/>
      <c r="C4" s="472"/>
      <c r="D4" s="472"/>
      <c r="E4" s="465"/>
      <c r="F4" s="465"/>
      <c r="G4" s="45"/>
      <c r="H4" s="64" t="s">
        <v>89</v>
      </c>
      <c r="I4" s="222"/>
      <c r="J4" s="65" t="s">
        <v>89</v>
      </c>
      <c r="K4" s="66" t="s">
        <v>27</v>
      </c>
      <c r="L4" s="65" t="s">
        <v>24</v>
      </c>
      <c r="M4" s="3"/>
    </row>
    <row r="5" spans="1:13" s="59" customFormat="1" ht="11.25" customHeight="1">
      <c r="A5" s="67"/>
      <c r="B5" s="69"/>
      <c r="C5" s="70" t="s">
        <v>160</v>
      </c>
      <c r="D5" s="69" t="s">
        <v>160</v>
      </c>
      <c r="E5" s="69" t="s">
        <v>160</v>
      </c>
      <c r="F5" s="69" t="s">
        <v>160</v>
      </c>
      <c r="G5" s="70" t="s">
        <v>160</v>
      </c>
      <c r="H5" s="71" t="s">
        <v>84</v>
      </c>
      <c r="I5" s="69" t="s">
        <v>160</v>
      </c>
      <c r="J5" s="69" t="s">
        <v>84</v>
      </c>
      <c r="K5" s="70" t="s">
        <v>160</v>
      </c>
      <c r="L5" s="69" t="s">
        <v>84</v>
      </c>
      <c r="M5" s="223"/>
    </row>
    <row r="6" spans="1:13" ht="15" customHeight="1">
      <c r="A6" s="466" t="s">
        <v>197</v>
      </c>
      <c r="B6" s="467"/>
      <c r="C6" s="72">
        <f>C7+C22</f>
        <v>8190</v>
      </c>
      <c r="D6" s="75">
        <f>D7+D22</f>
        <v>7213</v>
      </c>
      <c r="E6" s="75">
        <f>E7+E22</f>
        <v>6425</v>
      </c>
      <c r="F6" s="54">
        <f>F7+F22</f>
        <v>6505</v>
      </c>
      <c r="G6" s="96">
        <f>G7+G22</f>
        <v>5750</v>
      </c>
      <c r="H6" s="74">
        <f>+ROUND(G6/G6*100,1)</f>
        <v>100</v>
      </c>
      <c r="I6" s="54">
        <f>I7+I22</f>
        <v>4814</v>
      </c>
      <c r="J6" s="74">
        <f aca="true" t="shared" si="0" ref="J6:J15">+ROUND(I6/$I$6*100,1)</f>
        <v>100</v>
      </c>
      <c r="K6" s="161">
        <f aca="true" t="shared" si="1" ref="K6:K15">I6-G6</f>
        <v>-936</v>
      </c>
      <c r="L6" s="190">
        <f aca="true" t="shared" si="2" ref="L6:L15">ROUND(K6/G6*100,1)</f>
        <v>-16.3</v>
      </c>
      <c r="M6" s="3"/>
    </row>
    <row r="7" spans="1:13" ht="15" customHeight="1">
      <c r="A7" s="468" t="s">
        <v>198</v>
      </c>
      <c r="B7" s="66" t="s">
        <v>13</v>
      </c>
      <c r="C7" s="224">
        <f>SUM(C8:C17,C19:C21)</f>
        <v>7481</v>
      </c>
      <c r="D7" s="225">
        <f>SUM(D8:D17,D19:D21)</f>
        <v>6651</v>
      </c>
      <c r="E7" s="225">
        <f>SUM(E8:E17,E19:E21)</f>
        <v>5910</v>
      </c>
      <c r="F7" s="225">
        <f>SUM(F8:F17,F19:F21)</f>
        <v>6140</v>
      </c>
      <c r="G7" s="224">
        <f>SUM(G8:G17,G19:G21)</f>
        <v>5441</v>
      </c>
      <c r="H7" s="226">
        <f>+ROUND(G7/G6*100,1)</f>
        <v>94.6</v>
      </c>
      <c r="I7" s="225">
        <f>SUM(I8:I17,I19:I21)</f>
        <v>4635</v>
      </c>
      <c r="J7" s="74">
        <f t="shared" si="0"/>
        <v>96.3</v>
      </c>
      <c r="K7" s="161">
        <f t="shared" si="1"/>
        <v>-806</v>
      </c>
      <c r="L7" s="190">
        <f t="shared" si="2"/>
        <v>-14.8</v>
      </c>
      <c r="M7" s="3"/>
    </row>
    <row r="8" spans="1:13" ht="15" customHeight="1">
      <c r="A8" s="469"/>
      <c r="B8" s="44" t="s">
        <v>200</v>
      </c>
      <c r="C8" s="88">
        <v>63</v>
      </c>
      <c r="D8" s="47">
        <v>70</v>
      </c>
      <c r="E8" s="47">
        <v>52</v>
      </c>
      <c r="F8" s="47">
        <v>45</v>
      </c>
      <c r="G8" s="88">
        <v>42</v>
      </c>
      <c r="H8" s="90">
        <f aca="true" t="shared" si="3" ref="H8:H22">+ROUND(G8/$G$6*100,1)</f>
        <v>0.7</v>
      </c>
      <c r="I8" s="47">
        <v>27</v>
      </c>
      <c r="J8" s="90">
        <f t="shared" si="0"/>
        <v>0.6</v>
      </c>
      <c r="K8" s="168">
        <f t="shared" si="1"/>
        <v>-15</v>
      </c>
      <c r="L8" s="194">
        <f t="shared" si="2"/>
        <v>-35.7</v>
      </c>
      <c r="M8" s="3"/>
    </row>
    <row r="9" spans="1:13" ht="15" customHeight="1">
      <c r="A9" s="469"/>
      <c r="B9" s="44" t="s">
        <v>202</v>
      </c>
      <c r="C9" s="88">
        <v>140</v>
      </c>
      <c r="D9" s="47">
        <v>143</v>
      </c>
      <c r="E9" s="47">
        <v>149</v>
      </c>
      <c r="F9" s="47">
        <v>179</v>
      </c>
      <c r="G9" s="88">
        <v>144</v>
      </c>
      <c r="H9" s="90">
        <f t="shared" si="3"/>
        <v>2.5</v>
      </c>
      <c r="I9" s="47">
        <v>138</v>
      </c>
      <c r="J9" s="90">
        <f t="shared" si="0"/>
        <v>2.9</v>
      </c>
      <c r="K9" s="168">
        <f t="shared" si="1"/>
        <v>-6</v>
      </c>
      <c r="L9" s="194">
        <f t="shared" si="2"/>
        <v>-4.2</v>
      </c>
      <c r="M9" s="3"/>
    </row>
    <row r="10" spans="1:13" ht="15" customHeight="1">
      <c r="A10" s="469"/>
      <c r="B10" s="44" t="s">
        <v>203</v>
      </c>
      <c r="C10" s="88">
        <v>192</v>
      </c>
      <c r="D10" s="47">
        <v>194</v>
      </c>
      <c r="E10" s="47">
        <v>182</v>
      </c>
      <c r="F10" s="47">
        <v>281</v>
      </c>
      <c r="G10" s="88">
        <v>275</v>
      </c>
      <c r="H10" s="90">
        <f t="shared" si="3"/>
        <v>4.8</v>
      </c>
      <c r="I10" s="47">
        <v>211</v>
      </c>
      <c r="J10" s="90">
        <f t="shared" si="0"/>
        <v>4.4</v>
      </c>
      <c r="K10" s="168">
        <f t="shared" si="1"/>
        <v>-64</v>
      </c>
      <c r="L10" s="194">
        <f t="shared" si="2"/>
        <v>-23.3</v>
      </c>
      <c r="M10" s="3"/>
    </row>
    <row r="11" spans="1:13" ht="15" customHeight="1">
      <c r="A11" s="469"/>
      <c r="B11" s="44" t="s">
        <v>175</v>
      </c>
      <c r="C11" s="88">
        <v>264</v>
      </c>
      <c r="D11" s="47">
        <v>242</v>
      </c>
      <c r="E11" s="47">
        <v>232</v>
      </c>
      <c r="F11" s="47">
        <v>264</v>
      </c>
      <c r="G11" s="88">
        <v>338</v>
      </c>
      <c r="H11" s="90">
        <f t="shared" si="3"/>
        <v>5.9</v>
      </c>
      <c r="I11" s="47">
        <v>305</v>
      </c>
      <c r="J11" s="90">
        <f t="shared" si="0"/>
        <v>6.3</v>
      </c>
      <c r="K11" s="168">
        <f t="shared" si="1"/>
        <v>-33</v>
      </c>
      <c r="L11" s="194">
        <f t="shared" si="2"/>
        <v>-9.8</v>
      </c>
      <c r="M11" s="3"/>
    </row>
    <row r="12" spans="1:13" ht="15" customHeight="1">
      <c r="A12" s="469"/>
      <c r="B12" s="44" t="s">
        <v>45</v>
      </c>
      <c r="C12" s="88">
        <v>403</v>
      </c>
      <c r="D12" s="47">
        <v>294</v>
      </c>
      <c r="E12" s="47">
        <v>276</v>
      </c>
      <c r="F12" s="47">
        <v>329</v>
      </c>
      <c r="G12" s="88">
        <v>328</v>
      </c>
      <c r="H12" s="90">
        <f t="shared" si="3"/>
        <v>5.7</v>
      </c>
      <c r="I12" s="47">
        <v>364</v>
      </c>
      <c r="J12" s="90">
        <f t="shared" si="0"/>
        <v>7.6</v>
      </c>
      <c r="K12" s="168">
        <f t="shared" si="1"/>
        <v>36</v>
      </c>
      <c r="L12" s="194">
        <f t="shared" si="2"/>
        <v>11</v>
      </c>
      <c r="M12" s="3"/>
    </row>
    <row r="13" spans="1:13" ht="15" customHeight="1">
      <c r="A13" s="469"/>
      <c r="B13" s="227" t="s">
        <v>204</v>
      </c>
      <c r="C13" s="88">
        <v>623</v>
      </c>
      <c r="D13" s="47">
        <v>402</v>
      </c>
      <c r="E13" s="47">
        <v>311</v>
      </c>
      <c r="F13" s="47">
        <v>377</v>
      </c>
      <c r="G13" s="88">
        <v>380</v>
      </c>
      <c r="H13" s="90">
        <f t="shared" si="3"/>
        <v>6.6</v>
      </c>
      <c r="I13" s="47">
        <v>353</v>
      </c>
      <c r="J13" s="90">
        <f t="shared" si="0"/>
        <v>7.3</v>
      </c>
      <c r="K13" s="168">
        <f t="shared" si="1"/>
        <v>-27</v>
      </c>
      <c r="L13" s="194">
        <f t="shared" si="2"/>
        <v>-7.1</v>
      </c>
      <c r="M13" s="3"/>
    </row>
    <row r="14" spans="1:13" ht="15" customHeight="1">
      <c r="A14" s="469"/>
      <c r="B14" s="227" t="s">
        <v>206</v>
      </c>
      <c r="C14" s="88">
        <v>768</v>
      </c>
      <c r="D14" s="47">
        <v>619</v>
      </c>
      <c r="E14" s="47">
        <v>425</v>
      </c>
      <c r="F14" s="47">
        <v>451</v>
      </c>
      <c r="G14" s="88">
        <v>408</v>
      </c>
      <c r="H14" s="90">
        <f t="shared" si="3"/>
        <v>7.1</v>
      </c>
      <c r="I14" s="47">
        <v>369</v>
      </c>
      <c r="J14" s="90">
        <f t="shared" si="0"/>
        <v>7.7</v>
      </c>
      <c r="K14" s="168">
        <f t="shared" si="1"/>
        <v>-39</v>
      </c>
      <c r="L14" s="194">
        <f t="shared" si="2"/>
        <v>-9.6</v>
      </c>
      <c r="M14" s="3"/>
    </row>
    <row r="15" spans="1:13" ht="15" customHeight="1">
      <c r="A15" s="469"/>
      <c r="B15" s="227" t="s">
        <v>201</v>
      </c>
      <c r="C15" s="88">
        <v>946</v>
      </c>
      <c r="D15" s="47">
        <v>711</v>
      </c>
      <c r="E15" s="47">
        <v>618</v>
      </c>
      <c r="F15" s="47">
        <v>539</v>
      </c>
      <c r="G15" s="88">
        <v>449</v>
      </c>
      <c r="H15" s="90">
        <f t="shared" si="3"/>
        <v>7.8</v>
      </c>
      <c r="I15" s="47">
        <v>374</v>
      </c>
      <c r="J15" s="90">
        <f t="shared" si="0"/>
        <v>7.8</v>
      </c>
      <c r="K15" s="168">
        <f t="shared" si="1"/>
        <v>-75</v>
      </c>
      <c r="L15" s="194">
        <f t="shared" si="2"/>
        <v>-16.7</v>
      </c>
      <c r="M15" s="3"/>
    </row>
    <row r="16" spans="1:13" ht="15" customHeight="1">
      <c r="A16" s="469"/>
      <c r="B16" s="227" t="s">
        <v>207</v>
      </c>
      <c r="C16" s="88">
        <v>1197</v>
      </c>
      <c r="D16" s="47">
        <v>857</v>
      </c>
      <c r="E16" s="47">
        <v>678</v>
      </c>
      <c r="F16" s="47">
        <v>713</v>
      </c>
      <c r="G16" s="88">
        <v>472</v>
      </c>
      <c r="H16" s="90">
        <f t="shared" si="3"/>
        <v>8.2</v>
      </c>
      <c r="I16" s="47">
        <v>391</v>
      </c>
      <c r="J16" s="90">
        <f aca="true" t="shared" si="4" ref="J16:J22">+ROUND(I16/$I$6*100,1)</f>
        <v>8.1</v>
      </c>
      <c r="K16" s="168">
        <f aca="true" t="shared" si="5" ref="K16:K22">I16-G16</f>
        <v>-81</v>
      </c>
      <c r="L16" s="194">
        <f aca="true" t="shared" si="6" ref="L16:L22">ROUND(K16/G16*100,1)</f>
        <v>-17.2</v>
      </c>
      <c r="M16" s="3"/>
    </row>
    <row r="17" spans="1:13" ht="15" customHeight="1">
      <c r="A17" s="469"/>
      <c r="B17" s="227" t="s">
        <v>208</v>
      </c>
      <c r="C17" s="88">
        <v>1327</v>
      </c>
      <c r="D17" s="47">
        <v>1077</v>
      </c>
      <c r="E17" s="47">
        <v>770</v>
      </c>
      <c r="F17" s="47">
        <v>811</v>
      </c>
      <c r="G17" s="88">
        <v>740</v>
      </c>
      <c r="H17" s="74">
        <f t="shared" si="3"/>
        <v>12.9</v>
      </c>
      <c r="I17" s="47">
        <v>489</v>
      </c>
      <c r="J17" s="74">
        <f t="shared" si="4"/>
        <v>10.2</v>
      </c>
      <c r="K17" s="161">
        <f t="shared" si="5"/>
        <v>-251</v>
      </c>
      <c r="L17" s="190">
        <f t="shared" si="6"/>
        <v>-33.9</v>
      </c>
      <c r="M17" s="3"/>
    </row>
    <row r="18" spans="1:13" ht="15" customHeight="1">
      <c r="A18" s="469"/>
      <c r="B18" s="180" t="s">
        <v>163</v>
      </c>
      <c r="C18" s="79">
        <f>SUM(C19:C21)</f>
        <v>1558</v>
      </c>
      <c r="D18" s="81">
        <f>SUM(D19:D21)</f>
        <v>2042</v>
      </c>
      <c r="E18" s="81">
        <f>SUM(E19:E21)</f>
        <v>2217</v>
      </c>
      <c r="F18" s="81">
        <f>SUM(F19:F21)</f>
        <v>2151</v>
      </c>
      <c r="G18" s="79">
        <f>SUM(G19:G21)</f>
        <v>1865</v>
      </c>
      <c r="H18" s="74">
        <f t="shared" si="3"/>
        <v>32.4</v>
      </c>
      <c r="I18" s="79">
        <f>SUM(I19:I21)</f>
        <v>1614</v>
      </c>
      <c r="J18" s="74">
        <f t="shared" si="4"/>
        <v>33.5</v>
      </c>
      <c r="K18" s="161">
        <f t="shared" si="5"/>
        <v>-251</v>
      </c>
      <c r="L18" s="190">
        <f t="shared" si="6"/>
        <v>-13.5</v>
      </c>
      <c r="M18" s="3"/>
    </row>
    <row r="19" spans="1:13" ht="15" customHeight="1">
      <c r="A19" s="469"/>
      <c r="B19" s="227" t="s">
        <v>209</v>
      </c>
      <c r="C19" s="88">
        <v>948</v>
      </c>
      <c r="D19" s="47">
        <v>1129</v>
      </c>
      <c r="E19" s="47">
        <v>969</v>
      </c>
      <c r="F19" s="47">
        <v>791</v>
      </c>
      <c r="G19" s="88">
        <v>611</v>
      </c>
      <c r="H19" s="90">
        <f t="shared" si="3"/>
        <v>10.6</v>
      </c>
      <c r="I19" s="47">
        <v>577</v>
      </c>
      <c r="J19" s="90">
        <f t="shared" si="4"/>
        <v>12</v>
      </c>
      <c r="K19" s="168">
        <f t="shared" si="5"/>
        <v>-34</v>
      </c>
      <c r="L19" s="194">
        <f t="shared" si="6"/>
        <v>-5.6</v>
      </c>
      <c r="M19" s="3"/>
    </row>
    <row r="20" spans="1:13" ht="15" customHeight="1">
      <c r="A20" s="469"/>
      <c r="B20" s="227" t="s">
        <v>58</v>
      </c>
      <c r="C20" s="94">
        <v>401</v>
      </c>
      <c r="D20" s="95">
        <v>634</v>
      </c>
      <c r="E20" s="95">
        <v>823</v>
      </c>
      <c r="F20" s="47">
        <v>808</v>
      </c>
      <c r="G20" s="88">
        <v>600</v>
      </c>
      <c r="H20" s="90">
        <f t="shared" si="3"/>
        <v>10.4</v>
      </c>
      <c r="I20" s="47">
        <v>488</v>
      </c>
      <c r="J20" s="90">
        <f t="shared" si="4"/>
        <v>10.1</v>
      </c>
      <c r="K20" s="168">
        <f t="shared" si="5"/>
        <v>-112</v>
      </c>
      <c r="L20" s="194">
        <f t="shared" si="6"/>
        <v>-18.7</v>
      </c>
      <c r="M20" s="3"/>
    </row>
    <row r="21" spans="1:13" ht="15" customHeight="1">
      <c r="A21" s="470"/>
      <c r="B21" s="227" t="s">
        <v>210</v>
      </c>
      <c r="C21" s="94">
        <v>209</v>
      </c>
      <c r="D21" s="95">
        <v>279</v>
      </c>
      <c r="E21" s="95">
        <v>425</v>
      </c>
      <c r="F21" s="47">
        <v>552</v>
      </c>
      <c r="G21" s="88">
        <v>654</v>
      </c>
      <c r="H21" s="74">
        <f t="shared" si="3"/>
        <v>11.4</v>
      </c>
      <c r="I21" s="47">
        <v>549</v>
      </c>
      <c r="J21" s="74">
        <f t="shared" si="4"/>
        <v>11.4</v>
      </c>
      <c r="K21" s="161">
        <f t="shared" si="5"/>
        <v>-105</v>
      </c>
      <c r="L21" s="190">
        <f t="shared" si="6"/>
        <v>-16.1</v>
      </c>
      <c r="M21" s="3"/>
    </row>
    <row r="22" spans="1:13" ht="15" customHeight="1">
      <c r="A22" s="468" t="s">
        <v>211</v>
      </c>
      <c r="B22" s="180" t="s">
        <v>13</v>
      </c>
      <c r="C22" s="224">
        <f>SUM(C23:C32,C34:C36)</f>
        <v>709</v>
      </c>
      <c r="D22" s="225">
        <f>SUM(D23:D32,D34:D36)</f>
        <v>562</v>
      </c>
      <c r="E22" s="225">
        <f>SUM(E23:E32,E34:E36)</f>
        <v>515</v>
      </c>
      <c r="F22" s="225">
        <f>SUM(F23:F32,F34:F36)</f>
        <v>365</v>
      </c>
      <c r="G22" s="224">
        <f>SUM(G23:G32,G34:G36)</f>
        <v>309</v>
      </c>
      <c r="H22" s="74">
        <f t="shared" si="3"/>
        <v>5.4</v>
      </c>
      <c r="I22" s="224">
        <f>SUM(I23:I32,I34:I36)</f>
        <v>179</v>
      </c>
      <c r="J22" s="74">
        <f t="shared" si="4"/>
        <v>3.7</v>
      </c>
      <c r="K22" s="161">
        <f t="shared" si="5"/>
        <v>-130</v>
      </c>
      <c r="L22" s="190">
        <f t="shared" si="6"/>
        <v>-42.1</v>
      </c>
      <c r="M22" s="3"/>
    </row>
    <row r="23" spans="1:13" ht="15" customHeight="1">
      <c r="A23" s="469"/>
      <c r="B23" s="227" t="s">
        <v>200</v>
      </c>
      <c r="C23" s="94" t="s">
        <v>73</v>
      </c>
      <c r="D23" s="95" t="s">
        <v>73</v>
      </c>
      <c r="E23" s="47">
        <v>2</v>
      </c>
      <c r="F23" s="228">
        <v>1</v>
      </c>
      <c r="G23" s="95" t="s">
        <v>60</v>
      </c>
      <c r="H23" s="229" t="s">
        <v>60</v>
      </c>
      <c r="I23" s="95" t="s">
        <v>60</v>
      </c>
      <c r="J23" s="230" t="s">
        <v>60</v>
      </c>
      <c r="K23" s="231" t="s">
        <v>60</v>
      </c>
      <c r="L23" s="232" t="s">
        <v>60</v>
      </c>
      <c r="M23" s="3"/>
    </row>
    <row r="24" spans="1:13" ht="15" customHeight="1">
      <c r="A24" s="469"/>
      <c r="B24" s="44" t="s">
        <v>202</v>
      </c>
      <c r="C24" s="88">
        <v>1</v>
      </c>
      <c r="D24" s="95" t="s">
        <v>73</v>
      </c>
      <c r="E24" s="47">
        <v>2</v>
      </c>
      <c r="F24" s="47">
        <v>2</v>
      </c>
      <c r="G24" s="88">
        <v>1</v>
      </c>
      <c r="H24" s="90">
        <f aca="true" t="shared" si="7" ref="H24:H32">+ROUND(G24/$G$6*100,1)</f>
        <v>0</v>
      </c>
      <c r="I24" s="47">
        <v>1</v>
      </c>
      <c r="J24" s="90">
        <f aca="true" t="shared" si="8" ref="J24:J32">+ROUND(I24/$I$6*100,1)</f>
        <v>0</v>
      </c>
      <c r="K24" s="168">
        <f aca="true" t="shared" si="9" ref="K24:K32">I24-G24</f>
        <v>0</v>
      </c>
      <c r="L24" s="194">
        <f aca="true" t="shared" si="10" ref="L24:L32">ROUND(K24/G24*100,1)</f>
        <v>0</v>
      </c>
      <c r="M24" s="3"/>
    </row>
    <row r="25" spans="1:13" ht="15" customHeight="1">
      <c r="A25" s="469"/>
      <c r="B25" s="44" t="s">
        <v>203</v>
      </c>
      <c r="C25" s="88">
        <v>3</v>
      </c>
      <c r="D25" s="47">
        <v>1</v>
      </c>
      <c r="E25" s="47">
        <v>1</v>
      </c>
      <c r="F25" s="47">
        <v>1</v>
      </c>
      <c r="G25" s="88">
        <v>3</v>
      </c>
      <c r="H25" s="90">
        <f t="shared" si="7"/>
        <v>0.1</v>
      </c>
      <c r="I25" s="47">
        <v>4</v>
      </c>
      <c r="J25" s="90">
        <f t="shared" si="8"/>
        <v>0.1</v>
      </c>
      <c r="K25" s="168">
        <f t="shared" si="9"/>
        <v>1</v>
      </c>
      <c r="L25" s="194">
        <f t="shared" si="10"/>
        <v>33.3</v>
      </c>
      <c r="M25" s="3"/>
    </row>
    <row r="26" spans="1:13" ht="15" customHeight="1">
      <c r="A26" s="469"/>
      <c r="B26" s="44" t="s">
        <v>175</v>
      </c>
      <c r="C26" s="88">
        <v>9</v>
      </c>
      <c r="D26" s="47">
        <v>5</v>
      </c>
      <c r="E26" s="47">
        <v>5</v>
      </c>
      <c r="F26" s="47" t="s">
        <v>73</v>
      </c>
      <c r="G26" s="88">
        <v>5</v>
      </c>
      <c r="H26" s="90">
        <f t="shared" si="7"/>
        <v>0.1</v>
      </c>
      <c r="I26" s="47">
        <v>5</v>
      </c>
      <c r="J26" s="90">
        <f t="shared" si="8"/>
        <v>0.1</v>
      </c>
      <c r="K26" s="168">
        <f t="shared" si="9"/>
        <v>0</v>
      </c>
      <c r="L26" s="194">
        <f t="shared" si="10"/>
        <v>0</v>
      </c>
      <c r="M26" s="3"/>
    </row>
    <row r="27" spans="1:13" s="11" customFormat="1" ht="15" customHeight="1">
      <c r="A27" s="469"/>
      <c r="B27" s="44" t="s">
        <v>45</v>
      </c>
      <c r="C27" s="88">
        <v>10</v>
      </c>
      <c r="D27" s="47">
        <v>16</v>
      </c>
      <c r="E27" s="47">
        <v>6</v>
      </c>
      <c r="F27" s="47">
        <v>5</v>
      </c>
      <c r="G27" s="88">
        <v>5</v>
      </c>
      <c r="H27" s="90">
        <f t="shared" si="7"/>
        <v>0.1</v>
      </c>
      <c r="I27" s="47">
        <v>4</v>
      </c>
      <c r="J27" s="90">
        <f t="shared" si="8"/>
        <v>0.1</v>
      </c>
      <c r="K27" s="168">
        <f t="shared" si="9"/>
        <v>-1</v>
      </c>
      <c r="L27" s="194">
        <f t="shared" si="10"/>
        <v>-20</v>
      </c>
      <c r="M27" s="31"/>
    </row>
    <row r="28" spans="1:13" s="11" customFormat="1" ht="15" customHeight="1">
      <c r="A28" s="469"/>
      <c r="B28" s="44" t="s">
        <v>204</v>
      </c>
      <c r="C28" s="88">
        <v>39</v>
      </c>
      <c r="D28" s="47">
        <v>16</v>
      </c>
      <c r="E28" s="47">
        <v>12</v>
      </c>
      <c r="F28" s="47">
        <v>11</v>
      </c>
      <c r="G28" s="88">
        <v>9</v>
      </c>
      <c r="H28" s="90">
        <f t="shared" si="7"/>
        <v>0.2</v>
      </c>
      <c r="I28" s="47">
        <v>8</v>
      </c>
      <c r="J28" s="90">
        <f t="shared" si="8"/>
        <v>0.2</v>
      </c>
      <c r="K28" s="168">
        <f t="shared" si="9"/>
        <v>-1</v>
      </c>
      <c r="L28" s="194">
        <f t="shared" si="10"/>
        <v>-11.1</v>
      </c>
      <c r="M28" s="31"/>
    </row>
    <row r="29" spans="1:13" ht="15" customHeight="1">
      <c r="A29" s="469"/>
      <c r="B29" s="44" t="s">
        <v>206</v>
      </c>
      <c r="C29" s="88">
        <v>61</v>
      </c>
      <c r="D29" s="47">
        <v>37</v>
      </c>
      <c r="E29" s="47">
        <v>19</v>
      </c>
      <c r="F29" s="47">
        <v>19</v>
      </c>
      <c r="G29" s="88">
        <v>21</v>
      </c>
      <c r="H29" s="90">
        <f t="shared" si="7"/>
        <v>0.4</v>
      </c>
      <c r="I29" s="47">
        <v>2</v>
      </c>
      <c r="J29" s="90">
        <f t="shared" si="8"/>
        <v>0</v>
      </c>
      <c r="K29" s="168">
        <f t="shared" si="9"/>
        <v>-19</v>
      </c>
      <c r="L29" s="194">
        <f t="shared" si="10"/>
        <v>-90.5</v>
      </c>
      <c r="M29" s="3"/>
    </row>
    <row r="30" spans="1:13" ht="15" customHeight="1">
      <c r="A30" s="469"/>
      <c r="B30" s="44" t="s">
        <v>201</v>
      </c>
      <c r="C30" s="88">
        <v>106</v>
      </c>
      <c r="D30" s="47">
        <v>50</v>
      </c>
      <c r="E30" s="47">
        <v>45</v>
      </c>
      <c r="F30" s="47">
        <v>24</v>
      </c>
      <c r="G30" s="88">
        <v>21</v>
      </c>
      <c r="H30" s="90">
        <f t="shared" si="7"/>
        <v>0.4</v>
      </c>
      <c r="I30" s="47">
        <v>12</v>
      </c>
      <c r="J30" s="90">
        <f t="shared" si="8"/>
        <v>0.2</v>
      </c>
      <c r="K30" s="168">
        <f t="shared" si="9"/>
        <v>-9</v>
      </c>
      <c r="L30" s="194">
        <f t="shared" si="10"/>
        <v>-42.9</v>
      </c>
      <c r="M30" s="3"/>
    </row>
    <row r="31" spans="1:13" ht="15" customHeight="1">
      <c r="A31" s="469"/>
      <c r="B31" s="44" t="s">
        <v>207</v>
      </c>
      <c r="C31" s="88">
        <v>152</v>
      </c>
      <c r="D31" s="47">
        <v>94</v>
      </c>
      <c r="E31" s="47">
        <v>58</v>
      </c>
      <c r="F31" s="47">
        <v>40</v>
      </c>
      <c r="G31" s="88">
        <v>20</v>
      </c>
      <c r="H31" s="90">
        <f t="shared" si="7"/>
        <v>0.3</v>
      </c>
      <c r="I31" s="47">
        <v>23</v>
      </c>
      <c r="J31" s="90">
        <f t="shared" si="8"/>
        <v>0.5</v>
      </c>
      <c r="K31" s="168">
        <f t="shared" si="9"/>
        <v>3</v>
      </c>
      <c r="L31" s="194">
        <f t="shared" si="10"/>
        <v>15</v>
      </c>
      <c r="M31" s="3"/>
    </row>
    <row r="32" spans="1:13" ht="15" customHeight="1">
      <c r="A32" s="469"/>
      <c r="B32" s="44" t="s">
        <v>208</v>
      </c>
      <c r="C32" s="88">
        <v>179</v>
      </c>
      <c r="D32" s="47">
        <v>124</v>
      </c>
      <c r="E32" s="47">
        <v>93</v>
      </c>
      <c r="F32" s="47">
        <v>49</v>
      </c>
      <c r="G32" s="88">
        <v>39</v>
      </c>
      <c r="H32" s="74">
        <f t="shared" si="7"/>
        <v>0.7</v>
      </c>
      <c r="I32" s="47">
        <v>13</v>
      </c>
      <c r="J32" s="74">
        <f t="shared" si="8"/>
        <v>0.3</v>
      </c>
      <c r="K32" s="161">
        <f t="shared" si="9"/>
        <v>-26</v>
      </c>
      <c r="L32" s="190">
        <f t="shared" si="10"/>
        <v>-66.7</v>
      </c>
      <c r="M32" s="3"/>
    </row>
    <row r="33" spans="1:13" ht="15" customHeight="1">
      <c r="A33" s="469"/>
      <c r="B33" s="180" t="s">
        <v>163</v>
      </c>
      <c r="C33" s="79">
        <f>SUM(C34:C36)</f>
        <v>149</v>
      </c>
      <c r="D33" s="81">
        <f>SUM(D34:D36)</f>
        <v>219</v>
      </c>
      <c r="E33" s="81">
        <f>SUM(E34:E36)</f>
        <v>272</v>
      </c>
      <c r="F33" s="81">
        <f>SUM(F34:F36)</f>
        <v>213</v>
      </c>
      <c r="G33" s="79">
        <f>SUM(G34:G36)</f>
        <v>185</v>
      </c>
      <c r="H33" s="74">
        <f>+ROUND(G33/$G$6*100,1)</f>
        <v>3.2</v>
      </c>
      <c r="I33" s="79">
        <f>SUM(I34:I36)</f>
        <v>107</v>
      </c>
      <c r="J33" s="74">
        <f>+ROUND(I33/$I$6*100,1)</f>
        <v>2.2</v>
      </c>
      <c r="K33" s="161">
        <f>I33-G33</f>
        <v>-78</v>
      </c>
      <c r="L33" s="190">
        <f>ROUND(K33/G33*100,1)</f>
        <v>-42.2</v>
      </c>
      <c r="M33" s="3"/>
    </row>
    <row r="34" spans="1:13" ht="15" customHeight="1">
      <c r="A34" s="469"/>
      <c r="B34" s="44" t="s">
        <v>209</v>
      </c>
      <c r="C34" s="88">
        <v>100</v>
      </c>
      <c r="D34" s="47">
        <v>128</v>
      </c>
      <c r="E34" s="47">
        <v>112</v>
      </c>
      <c r="F34" s="47">
        <v>78</v>
      </c>
      <c r="G34" s="88">
        <v>43</v>
      </c>
      <c r="H34" s="90">
        <f>+ROUND(G34/$G$6*100,1)</f>
        <v>0.7</v>
      </c>
      <c r="I34" s="47">
        <v>32</v>
      </c>
      <c r="J34" s="90">
        <f>+ROUND(I34/$I$6*100,1)</f>
        <v>0.7</v>
      </c>
      <c r="K34" s="168">
        <f>I34-G34</f>
        <v>-11</v>
      </c>
      <c r="L34" s="194">
        <f>ROUND(K34/G34*100,1)</f>
        <v>-25.6</v>
      </c>
      <c r="M34" s="3"/>
    </row>
    <row r="35" spans="1:13" ht="15" customHeight="1">
      <c r="A35" s="469"/>
      <c r="B35" s="44" t="s">
        <v>58</v>
      </c>
      <c r="C35" s="94">
        <v>32</v>
      </c>
      <c r="D35" s="95">
        <v>73</v>
      </c>
      <c r="E35" s="95">
        <v>107</v>
      </c>
      <c r="F35" s="47">
        <v>81</v>
      </c>
      <c r="G35" s="88">
        <v>70</v>
      </c>
      <c r="H35" s="90">
        <f>+ROUND(G35/$G$6*100,1)</f>
        <v>1.2</v>
      </c>
      <c r="I35" s="47">
        <v>29</v>
      </c>
      <c r="J35" s="90">
        <f>+ROUND(I35/$I$6*100,1)</f>
        <v>0.6</v>
      </c>
      <c r="K35" s="168">
        <f>I35-G35</f>
        <v>-41</v>
      </c>
      <c r="L35" s="194">
        <f>ROUND(K35/G35*100,1)</f>
        <v>-58.6</v>
      </c>
      <c r="M35" s="3"/>
    </row>
    <row r="36" spans="1:13" ht="15" customHeight="1">
      <c r="A36" s="470"/>
      <c r="B36" s="43" t="s">
        <v>210</v>
      </c>
      <c r="C36" s="195">
        <v>17</v>
      </c>
      <c r="D36" s="56">
        <v>18</v>
      </c>
      <c r="E36" s="56">
        <v>53</v>
      </c>
      <c r="F36" s="54">
        <v>54</v>
      </c>
      <c r="G36" s="96">
        <v>72</v>
      </c>
      <c r="H36" s="74">
        <f>+ROUND(G36/$G$6*100,1)</f>
        <v>1.3</v>
      </c>
      <c r="I36" s="54">
        <v>46</v>
      </c>
      <c r="J36" s="74">
        <f>+ROUND(I36/$I$6*100,1)</f>
        <v>1</v>
      </c>
      <c r="K36" s="161">
        <f>I36-G36</f>
        <v>-26</v>
      </c>
      <c r="L36" s="190">
        <f>ROUND(K36/G36*100,1)</f>
        <v>-36.1</v>
      </c>
      <c r="M36" s="3"/>
    </row>
  </sheetData>
  <sheetProtection/>
  <mergeCells count="12">
    <mergeCell ref="A22:A36"/>
    <mergeCell ref="A1:L1"/>
    <mergeCell ref="A3:B4"/>
    <mergeCell ref="C3:C4"/>
    <mergeCell ref="D3:D4"/>
    <mergeCell ref="E3:E4"/>
    <mergeCell ref="F3:F4"/>
    <mergeCell ref="G3:H3"/>
    <mergeCell ref="I3:J3"/>
    <mergeCell ref="K3:L3"/>
    <mergeCell ref="A6:B6"/>
    <mergeCell ref="A7:A21"/>
  </mergeCells>
  <printOptions/>
  <pageMargins left="0.7480314960629921" right="0.7480314960629921" top="0.7086614173228347" bottom="0.4724409448818898" header="0.5118110236220472" footer="0.5118110236220472"/>
  <pageSetup fitToHeight="1" fitToWidth="1" horizontalDpi="300" verticalDpi="300" orientation="portrait" paperSize="9" scale="89" r:id="rId1"/>
</worksheet>
</file>

<file path=xl/worksheets/sheet12.xml><?xml version="1.0" encoding="utf-8"?>
<worksheet xmlns="http://schemas.openxmlformats.org/spreadsheetml/2006/main" xmlns:r="http://schemas.openxmlformats.org/officeDocument/2006/relationships">
  <sheetPr>
    <tabColor indexed="40"/>
    <pageSetUpPr fitToPage="1"/>
  </sheetPr>
  <dimension ref="A1:K19"/>
  <sheetViews>
    <sheetView showGridLines="0" view="pageBreakPreview" zoomScaleSheetLayoutView="100" zoomScalePageLayoutView="0" workbookViewId="0" topLeftCell="A1">
      <selection activeCell="E4" sqref="E4"/>
    </sheetView>
  </sheetViews>
  <sheetFormatPr defaultColWidth="11.375" defaultRowHeight="13.5"/>
  <cols>
    <col min="1" max="1" width="3.375" style="1" customWidth="1"/>
    <col min="2" max="2" width="25.125" style="1" customWidth="1"/>
    <col min="3" max="8" width="7.625" style="1" customWidth="1"/>
    <col min="9" max="9" width="9.125" style="1" customWidth="1"/>
    <col min="10" max="10" width="10.75390625" style="1" customWidth="1"/>
    <col min="11" max="11" width="11.375" style="1" bestFit="1" customWidth="1"/>
    <col min="12" max="16384" width="11.375" style="1" customWidth="1"/>
  </cols>
  <sheetData>
    <row r="1" spans="1:10" ht="13.5">
      <c r="A1" s="375" t="s">
        <v>166</v>
      </c>
      <c r="B1" s="375"/>
      <c r="C1" s="375"/>
      <c r="D1" s="375"/>
      <c r="E1" s="375"/>
      <c r="F1" s="375"/>
      <c r="G1" s="375"/>
      <c r="H1" s="375"/>
      <c r="I1" s="375"/>
      <c r="J1" s="375"/>
    </row>
    <row r="2" spans="1:10" ht="15">
      <c r="A2" s="233"/>
      <c r="B2" s="3"/>
      <c r="C2" s="3"/>
      <c r="D2" s="3"/>
      <c r="E2" s="3"/>
      <c r="F2" s="3"/>
      <c r="G2" s="3"/>
      <c r="H2" s="3"/>
      <c r="I2" s="3"/>
      <c r="J2" s="62"/>
    </row>
    <row r="3" spans="1:11" ht="24" customHeight="1">
      <c r="A3" s="380" t="s">
        <v>25</v>
      </c>
      <c r="B3" s="379"/>
      <c r="C3" s="378" t="s">
        <v>15</v>
      </c>
      <c r="D3" s="402"/>
      <c r="E3" s="378">
        <v>25</v>
      </c>
      <c r="F3" s="376"/>
      <c r="G3" s="378">
        <v>30</v>
      </c>
      <c r="H3" s="376"/>
      <c r="I3" s="403" t="s">
        <v>88</v>
      </c>
      <c r="J3" s="402"/>
      <c r="K3" s="11"/>
    </row>
    <row r="4" spans="1:11" ht="21" customHeight="1">
      <c r="A4" s="398"/>
      <c r="B4" s="395"/>
      <c r="C4" s="63"/>
      <c r="D4" s="65" t="s">
        <v>89</v>
      </c>
      <c r="E4" s="45"/>
      <c r="F4" s="64" t="s">
        <v>89</v>
      </c>
      <c r="G4" s="45"/>
      <c r="H4" s="64" t="s">
        <v>89</v>
      </c>
      <c r="I4" s="66" t="s">
        <v>27</v>
      </c>
      <c r="J4" s="65" t="s">
        <v>24</v>
      </c>
      <c r="K4" s="11"/>
    </row>
    <row r="5" spans="1:10" s="59" customFormat="1" ht="12" customHeight="1">
      <c r="A5" s="67"/>
      <c r="B5" s="67"/>
      <c r="C5" s="70" t="s">
        <v>195</v>
      </c>
      <c r="D5" s="69" t="s">
        <v>84</v>
      </c>
      <c r="E5" s="70" t="s">
        <v>195</v>
      </c>
      <c r="F5" s="71" t="s">
        <v>84</v>
      </c>
      <c r="G5" s="70" t="s">
        <v>195</v>
      </c>
      <c r="H5" s="71" t="s">
        <v>84</v>
      </c>
      <c r="I5" s="70" t="s">
        <v>195</v>
      </c>
      <c r="J5" s="69" t="s">
        <v>84</v>
      </c>
    </row>
    <row r="6" spans="1:10" ht="16.5" customHeight="1">
      <c r="A6" s="473" t="s">
        <v>13</v>
      </c>
      <c r="B6" s="473"/>
      <c r="C6" s="96">
        <f>C7+C8+C9</f>
        <v>3813</v>
      </c>
      <c r="D6" s="73">
        <f aca="true" t="shared" si="0" ref="D6:D17">ROUND(C6/C$6*100,1)</f>
        <v>100</v>
      </c>
      <c r="E6" s="96">
        <f>E7+E8+E9</f>
        <v>3492</v>
      </c>
      <c r="F6" s="73">
        <f aca="true" t="shared" si="1" ref="F6:F18">ROUND(E6/E$6*100,1)</f>
        <v>100</v>
      </c>
      <c r="G6" s="96">
        <f>G7+G8+G9</f>
        <v>3079</v>
      </c>
      <c r="H6" s="73">
        <f aca="true" t="shared" si="2" ref="H6:H18">ROUND(G6/G$6*100,1)</f>
        <v>100</v>
      </c>
      <c r="I6" s="76">
        <f aca="true" t="shared" si="3" ref="I6:I18">+G6-E6</f>
        <v>-413</v>
      </c>
      <c r="J6" s="77">
        <f aca="true" t="shared" si="4" ref="J6:J18">+ROUND(I6/E6*100,1)</f>
        <v>-11.8</v>
      </c>
    </row>
    <row r="7" spans="1:10" ht="16.5" customHeight="1">
      <c r="A7" s="401" t="s">
        <v>57</v>
      </c>
      <c r="B7" s="474"/>
      <c r="C7" s="88">
        <v>49</v>
      </c>
      <c r="D7" s="89">
        <f t="shared" si="0"/>
        <v>1.3</v>
      </c>
      <c r="E7" s="88">
        <v>52</v>
      </c>
      <c r="F7" s="84">
        <f t="shared" si="1"/>
        <v>1.5</v>
      </c>
      <c r="G7" s="88">
        <v>27</v>
      </c>
      <c r="H7" s="89">
        <f t="shared" si="2"/>
        <v>0.9</v>
      </c>
      <c r="I7" s="91">
        <f t="shared" si="3"/>
        <v>-25</v>
      </c>
      <c r="J7" s="92">
        <f t="shared" si="4"/>
        <v>-48.1</v>
      </c>
    </row>
    <row r="8" spans="1:10" ht="16.5" customHeight="1">
      <c r="A8" s="393" t="s">
        <v>44</v>
      </c>
      <c r="B8" s="475"/>
      <c r="C8" s="88">
        <v>1176</v>
      </c>
      <c r="D8" s="89">
        <f t="shared" si="0"/>
        <v>30.8</v>
      </c>
      <c r="E8" s="88">
        <v>1168</v>
      </c>
      <c r="F8" s="73">
        <f t="shared" si="1"/>
        <v>33.4</v>
      </c>
      <c r="G8" s="88">
        <v>1135</v>
      </c>
      <c r="H8" s="73">
        <f t="shared" si="2"/>
        <v>36.9</v>
      </c>
      <c r="I8" s="76">
        <f t="shared" si="3"/>
        <v>-33</v>
      </c>
      <c r="J8" s="77">
        <f t="shared" si="4"/>
        <v>-2.8</v>
      </c>
    </row>
    <row r="9" spans="1:10" ht="16.5" customHeight="1">
      <c r="A9" s="476" t="s">
        <v>186</v>
      </c>
      <c r="B9" s="66" t="s">
        <v>145</v>
      </c>
      <c r="C9" s="79">
        <f>SUM(C10:C18)</f>
        <v>2588</v>
      </c>
      <c r="D9" s="80">
        <f t="shared" si="0"/>
        <v>67.9</v>
      </c>
      <c r="E9" s="79">
        <v>2272</v>
      </c>
      <c r="F9" s="73">
        <f t="shared" si="1"/>
        <v>65.1</v>
      </c>
      <c r="G9" s="79">
        <f>+SUM(G10:G18)</f>
        <v>1917</v>
      </c>
      <c r="H9" s="73">
        <f t="shared" si="2"/>
        <v>62.3</v>
      </c>
      <c r="I9" s="76">
        <f t="shared" si="3"/>
        <v>-355</v>
      </c>
      <c r="J9" s="77">
        <f t="shared" si="4"/>
        <v>-15.6</v>
      </c>
    </row>
    <row r="10" spans="1:10" ht="16.5" customHeight="1">
      <c r="A10" s="477"/>
      <c r="B10" s="234" t="s">
        <v>112</v>
      </c>
      <c r="C10" s="88">
        <v>314</v>
      </c>
      <c r="D10" s="89">
        <f t="shared" si="0"/>
        <v>8.2</v>
      </c>
      <c r="E10" s="88">
        <v>288</v>
      </c>
      <c r="F10" s="84">
        <f t="shared" si="1"/>
        <v>8.2</v>
      </c>
      <c r="G10" s="88">
        <v>241</v>
      </c>
      <c r="H10" s="89">
        <f t="shared" si="2"/>
        <v>7.8</v>
      </c>
      <c r="I10" s="91">
        <f t="shared" si="3"/>
        <v>-47</v>
      </c>
      <c r="J10" s="92">
        <f t="shared" si="4"/>
        <v>-16.3</v>
      </c>
    </row>
    <row r="11" spans="1:10" ht="16.5" customHeight="1">
      <c r="A11" s="477"/>
      <c r="B11" s="234" t="s">
        <v>212</v>
      </c>
      <c r="C11" s="88">
        <v>736</v>
      </c>
      <c r="D11" s="89">
        <f t="shared" si="0"/>
        <v>19.3</v>
      </c>
      <c r="E11" s="88">
        <v>587</v>
      </c>
      <c r="F11" s="90">
        <f t="shared" si="1"/>
        <v>16.8</v>
      </c>
      <c r="G11" s="88">
        <v>438</v>
      </c>
      <c r="H11" s="89">
        <f t="shared" si="2"/>
        <v>14.2</v>
      </c>
      <c r="I11" s="91">
        <f t="shared" si="3"/>
        <v>-149</v>
      </c>
      <c r="J11" s="92">
        <f t="shared" si="4"/>
        <v>-25.4</v>
      </c>
    </row>
    <row r="12" spans="1:10" ht="16.5" customHeight="1">
      <c r="A12" s="477"/>
      <c r="B12" s="234" t="s">
        <v>142</v>
      </c>
      <c r="C12" s="88">
        <v>588</v>
      </c>
      <c r="D12" s="89">
        <f t="shared" si="0"/>
        <v>15.4</v>
      </c>
      <c r="E12" s="88">
        <v>517</v>
      </c>
      <c r="F12" s="90">
        <f t="shared" si="1"/>
        <v>14.8</v>
      </c>
      <c r="G12" s="88">
        <v>399</v>
      </c>
      <c r="H12" s="89">
        <f t="shared" si="2"/>
        <v>13</v>
      </c>
      <c r="I12" s="91">
        <f t="shared" si="3"/>
        <v>-118</v>
      </c>
      <c r="J12" s="92">
        <f t="shared" si="4"/>
        <v>-22.8</v>
      </c>
    </row>
    <row r="13" spans="1:10" ht="16.5" customHeight="1">
      <c r="A13" s="477"/>
      <c r="B13" s="234" t="s">
        <v>213</v>
      </c>
      <c r="C13" s="88">
        <v>725</v>
      </c>
      <c r="D13" s="89">
        <f t="shared" si="0"/>
        <v>19</v>
      </c>
      <c r="E13" s="88">
        <v>661</v>
      </c>
      <c r="F13" s="90">
        <f t="shared" si="1"/>
        <v>18.9</v>
      </c>
      <c r="G13" s="88">
        <v>641</v>
      </c>
      <c r="H13" s="89">
        <f t="shared" si="2"/>
        <v>20.8</v>
      </c>
      <c r="I13" s="91">
        <f t="shared" si="3"/>
        <v>-20</v>
      </c>
      <c r="J13" s="92">
        <f t="shared" si="4"/>
        <v>-3</v>
      </c>
    </row>
    <row r="14" spans="1:10" ht="16.5" customHeight="1">
      <c r="A14" s="477"/>
      <c r="B14" s="234" t="s">
        <v>214</v>
      </c>
      <c r="C14" s="88">
        <v>144</v>
      </c>
      <c r="D14" s="89">
        <f t="shared" si="0"/>
        <v>3.8</v>
      </c>
      <c r="E14" s="88">
        <v>147</v>
      </c>
      <c r="F14" s="90">
        <f t="shared" si="1"/>
        <v>4.2</v>
      </c>
      <c r="G14" s="88">
        <f>134+1</f>
        <v>135</v>
      </c>
      <c r="H14" s="89">
        <f t="shared" si="2"/>
        <v>4.4</v>
      </c>
      <c r="I14" s="91">
        <f t="shared" si="3"/>
        <v>-12</v>
      </c>
      <c r="J14" s="92">
        <f t="shared" si="4"/>
        <v>-8.2</v>
      </c>
    </row>
    <row r="15" spans="1:10" ht="16.5" customHeight="1">
      <c r="A15" s="477"/>
      <c r="B15" s="234" t="s">
        <v>11</v>
      </c>
      <c r="C15" s="88">
        <v>18</v>
      </c>
      <c r="D15" s="89">
        <f t="shared" si="0"/>
        <v>0.5</v>
      </c>
      <c r="E15" s="88">
        <v>16</v>
      </c>
      <c r="F15" s="90">
        <f t="shared" si="1"/>
        <v>0.5</v>
      </c>
      <c r="G15" s="88">
        <f>2+7</f>
        <v>9</v>
      </c>
      <c r="H15" s="89">
        <f t="shared" si="2"/>
        <v>0.3</v>
      </c>
      <c r="I15" s="91">
        <f t="shared" si="3"/>
        <v>-7</v>
      </c>
      <c r="J15" s="92">
        <f t="shared" si="4"/>
        <v>-43.8</v>
      </c>
    </row>
    <row r="16" spans="1:10" ht="16.5" customHeight="1">
      <c r="A16" s="477"/>
      <c r="B16" s="234" t="s">
        <v>199</v>
      </c>
      <c r="C16" s="88">
        <v>6</v>
      </c>
      <c r="D16" s="89">
        <f t="shared" si="0"/>
        <v>0.2</v>
      </c>
      <c r="E16" s="88">
        <v>9</v>
      </c>
      <c r="F16" s="90">
        <f t="shared" si="1"/>
        <v>0.3</v>
      </c>
      <c r="G16" s="88">
        <f>7+1</f>
        <v>8</v>
      </c>
      <c r="H16" s="89">
        <f t="shared" si="2"/>
        <v>0.3</v>
      </c>
      <c r="I16" s="91">
        <f t="shared" si="3"/>
        <v>-1</v>
      </c>
      <c r="J16" s="92">
        <f t="shared" si="4"/>
        <v>-11.1</v>
      </c>
    </row>
    <row r="17" spans="1:10" ht="16.5" customHeight="1">
      <c r="A17" s="477"/>
      <c r="B17" s="234" t="s">
        <v>215</v>
      </c>
      <c r="C17" s="88">
        <v>57</v>
      </c>
      <c r="D17" s="89">
        <f t="shared" si="0"/>
        <v>1.5</v>
      </c>
      <c r="E17" s="88">
        <v>45</v>
      </c>
      <c r="F17" s="90">
        <f t="shared" si="1"/>
        <v>1.3</v>
      </c>
      <c r="G17" s="88">
        <f>14+26+0</f>
        <v>40</v>
      </c>
      <c r="H17" s="89">
        <f t="shared" si="2"/>
        <v>1.3</v>
      </c>
      <c r="I17" s="91">
        <f t="shared" si="3"/>
        <v>-5</v>
      </c>
      <c r="J17" s="92">
        <f t="shared" si="4"/>
        <v>-11.1</v>
      </c>
    </row>
    <row r="18" spans="1:10" ht="16.5" customHeight="1">
      <c r="A18" s="478"/>
      <c r="B18" s="235" t="s">
        <v>216</v>
      </c>
      <c r="C18" s="236" t="s">
        <v>217</v>
      </c>
      <c r="D18" s="73">
        <v>0</v>
      </c>
      <c r="E18" s="237">
        <v>2</v>
      </c>
      <c r="F18" s="73">
        <f t="shared" si="1"/>
        <v>0.1</v>
      </c>
      <c r="G18" s="237">
        <v>6</v>
      </c>
      <c r="H18" s="73">
        <f t="shared" si="2"/>
        <v>0.2</v>
      </c>
      <c r="I18" s="76">
        <f t="shared" si="3"/>
        <v>4</v>
      </c>
      <c r="J18" s="77">
        <f t="shared" si="4"/>
        <v>200</v>
      </c>
    </row>
    <row r="19" spans="1:11" ht="13.5">
      <c r="A19" s="11"/>
      <c r="B19" s="238"/>
      <c r="C19" s="11"/>
      <c r="D19" s="11"/>
      <c r="E19" s="11"/>
      <c r="F19" s="11"/>
      <c r="G19" s="11"/>
      <c r="H19" s="11"/>
      <c r="I19" s="11"/>
      <c r="J19" s="11"/>
      <c r="K19" s="11"/>
    </row>
  </sheetData>
  <sheetProtection/>
  <mergeCells count="10">
    <mergeCell ref="A6:B6"/>
    <mergeCell ref="A7:B7"/>
    <mergeCell ref="A8:B8"/>
    <mergeCell ref="A9:A18"/>
    <mergeCell ref="A1:J1"/>
    <mergeCell ref="A3:B4"/>
    <mergeCell ref="C3:D3"/>
    <mergeCell ref="E3:F3"/>
    <mergeCell ref="G3:H3"/>
    <mergeCell ref="I3:J3"/>
  </mergeCells>
  <printOptions/>
  <pageMargins left="0.7480314960629921" right="0.7480314960629921" top="0.9448818897637796" bottom="0.5511811023622047" header="0.984251968503937" footer="0.5118110236220472"/>
  <pageSetup fitToHeight="1" fitToWidth="1" horizontalDpi="300" verticalDpi="300" orientation="portrait" paperSize="9" scale="93" r:id="rId1"/>
</worksheet>
</file>

<file path=xl/worksheets/sheet13.xml><?xml version="1.0" encoding="utf-8"?>
<worksheet xmlns="http://schemas.openxmlformats.org/spreadsheetml/2006/main" xmlns:r="http://schemas.openxmlformats.org/officeDocument/2006/relationships">
  <sheetPr>
    <tabColor indexed="40"/>
  </sheetPr>
  <dimension ref="A1:N63"/>
  <sheetViews>
    <sheetView showGridLines="0" view="pageBreakPreview" zoomScaleSheetLayoutView="100" zoomScalePageLayoutView="0" workbookViewId="0" topLeftCell="A1">
      <selection activeCell="A1" sqref="A1:F1"/>
    </sheetView>
  </sheetViews>
  <sheetFormatPr defaultColWidth="9.00390625" defaultRowHeight="13.5"/>
  <cols>
    <col min="1" max="1" width="11.00390625" style="239" customWidth="1"/>
    <col min="2" max="2" width="9.625" style="239" bestFit="1" customWidth="1"/>
    <col min="3" max="3" width="8.25390625" style="239" bestFit="1" customWidth="1"/>
    <col min="4" max="4" width="8.375" style="239" bestFit="1" customWidth="1"/>
    <col min="5" max="5" width="8.00390625" style="239" customWidth="1"/>
    <col min="6" max="6" width="9.875" style="239" customWidth="1"/>
    <col min="7" max="7" width="3.125" style="239" customWidth="1"/>
    <col min="8" max="8" width="11.00390625" style="239" customWidth="1"/>
    <col min="9" max="9" width="9.625" style="239" bestFit="1" customWidth="1"/>
    <col min="10" max="10" width="8.375" style="239" customWidth="1"/>
    <col min="11" max="13" width="9.00390625" style="239" customWidth="1"/>
    <col min="14" max="14" width="9.00390625" style="239" bestFit="1" customWidth="1"/>
    <col min="15" max="16384" width="9.00390625" style="239" customWidth="1"/>
  </cols>
  <sheetData>
    <row r="1" spans="1:14" s="240" customFormat="1" ht="15" customHeight="1">
      <c r="A1" s="482" t="s">
        <v>5</v>
      </c>
      <c r="B1" s="482"/>
      <c r="C1" s="482"/>
      <c r="D1" s="482"/>
      <c r="E1" s="482"/>
      <c r="F1" s="482"/>
      <c r="G1" s="241"/>
      <c r="H1" s="482" t="s">
        <v>218</v>
      </c>
      <c r="I1" s="482"/>
      <c r="J1" s="482"/>
      <c r="K1" s="482"/>
      <c r="L1" s="482"/>
      <c r="M1" s="482"/>
      <c r="N1" s="242"/>
    </row>
    <row r="2" spans="1:14" ht="15" customHeight="1">
      <c r="A2" s="243"/>
      <c r="B2" s="243"/>
      <c r="C2" s="243"/>
      <c r="D2" s="243"/>
      <c r="E2" s="243"/>
      <c r="F2" s="243"/>
      <c r="G2" s="244"/>
      <c r="H2" s="243"/>
      <c r="I2" s="243"/>
      <c r="J2" s="243"/>
      <c r="K2" s="243"/>
      <c r="L2" s="243"/>
      <c r="M2" s="243"/>
      <c r="N2" s="245"/>
    </row>
    <row r="3" spans="1:14" ht="15" customHeight="1">
      <c r="A3" s="246"/>
      <c r="B3" s="246"/>
      <c r="C3" s="246"/>
      <c r="D3" s="246"/>
      <c r="E3" s="246"/>
      <c r="F3" s="41"/>
      <c r="G3" s="247"/>
      <c r="H3" s="246"/>
      <c r="I3" s="246"/>
      <c r="J3" s="246"/>
      <c r="K3" s="246"/>
      <c r="L3" s="246"/>
      <c r="M3" s="41"/>
      <c r="N3" s="245"/>
    </row>
    <row r="4" spans="1:14" ht="24.75" customHeight="1">
      <c r="A4" s="248"/>
      <c r="B4" s="494" t="s">
        <v>179</v>
      </c>
      <c r="C4" s="495"/>
      <c r="D4" s="495"/>
      <c r="E4" s="495"/>
      <c r="F4" s="495"/>
      <c r="G4" s="249"/>
      <c r="H4" s="496" t="s">
        <v>127</v>
      </c>
      <c r="I4" s="486" t="s">
        <v>174</v>
      </c>
      <c r="J4" s="487"/>
      <c r="K4" s="487"/>
      <c r="L4" s="487"/>
      <c r="M4" s="487"/>
      <c r="N4" s="250"/>
    </row>
    <row r="5" spans="1:14" ht="21.75" customHeight="1">
      <c r="A5" s="251" t="s">
        <v>127</v>
      </c>
      <c r="B5" s="489" t="s">
        <v>219</v>
      </c>
      <c r="C5" s="499">
        <v>30</v>
      </c>
      <c r="D5" s="252"/>
      <c r="E5" s="501" t="s">
        <v>220</v>
      </c>
      <c r="F5" s="502"/>
      <c r="G5" s="254"/>
      <c r="H5" s="497"/>
      <c r="I5" s="503" t="s">
        <v>82</v>
      </c>
      <c r="J5" s="491">
        <v>30</v>
      </c>
      <c r="K5" s="255"/>
      <c r="L5" s="480" t="s">
        <v>88</v>
      </c>
      <c r="M5" s="481"/>
      <c r="N5" s="250"/>
    </row>
    <row r="6" spans="1:14" ht="14.25">
      <c r="A6" s="257"/>
      <c r="B6" s="490"/>
      <c r="C6" s="500"/>
      <c r="D6" s="259" t="s">
        <v>89</v>
      </c>
      <c r="E6" s="260" t="s">
        <v>27</v>
      </c>
      <c r="F6" s="253" t="s">
        <v>24</v>
      </c>
      <c r="G6" s="254"/>
      <c r="H6" s="498"/>
      <c r="I6" s="504"/>
      <c r="J6" s="492"/>
      <c r="K6" s="256" t="s">
        <v>89</v>
      </c>
      <c r="L6" s="261" t="s">
        <v>27</v>
      </c>
      <c r="M6" s="256" t="s">
        <v>24</v>
      </c>
      <c r="N6" s="250"/>
    </row>
    <row r="7" spans="1:14" ht="14.25">
      <c r="A7" s="262"/>
      <c r="B7" s="263" t="s">
        <v>62</v>
      </c>
      <c r="C7" s="264" t="s">
        <v>62</v>
      </c>
      <c r="D7" s="264" t="s">
        <v>84</v>
      </c>
      <c r="E7" s="264" t="s">
        <v>62</v>
      </c>
      <c r="F7" s="264" t="s">
        <v>84</v>
      </c>
      <c r="G7" s="265"/>
      <c r="H7" s="262"/>
      <c r="I7" s="263" t="s">
        <v>160</v>
      </c>
      <c r="J7" s="264" t="s">
        <v>160</v>
      </c>
      <c r="K7" s="264" t="s">
        <v>84</v>
      </c>
      <c r="L7" s="264" t="s">
        <v>160</v>
      </c>
      <c r="M7" s="264" t="s">
        <v>84</v>
      </c>
      <c r="N7" s="245"/>
    </row>
    <row r="8" spans="1:13" s="59" customFormat="1" ht="15.75" customHeight="1">
      <c r="A8" s="266" t="s">
        <v>13</v>
      </c>
      <c r="B8" s="267">
        <v>2678</v>
      </c>
      <c r="C8" s="268">
        <v>2200</v>
      </c>
      <c r="D8" s="269">
        <v>100</v>
      </c>
      <c r="E8" s="270">
        <v>-478</v>
      </c>
      <c r="F8" s="271">
        <f aca="true" t="shared" si="0" ref="F8:F17">+E8/B8*100</f>
        <v>-17.849141150112025</v>
      </c>
      <c r="G8" s="272"/>
      <c r="H8" s="266" t="s">
        <v>13</v>
      </c>
      <c r="I8" s="267">
        <v>5750</v>
      </c>
      <c r="J8" s="268">
        <v>4814</v>
      </c>
      <c r="K8" s="269">
        <v>100</v>
      </c>
      <c r="L8" s="270">
        <f aca="true" t="shared" si="1" ref="L8:L16">+J8-I8</f>
        <v>-936</v>
      </c>
      <c r="M8" s="273">
        <f aca="true" t="shared" si="2" ref="M8:M16">+ROUND(L8/I8*100,1)</f>
        <v>-16.3</v>
      </c>
    </row>
    <row r="9" spans="1:14" ht="24" customHeight="1">
      <c r="A9" s="274" t="s">
        <v>149</v>
      </c>
      <c r="B9" s="275">
        <v>188</v>
      </c>
      <c r="C9" s="276">
        <v>153</v>
      </c>
      <c r="D9" s="277">
        <f aca="true" t="shared" si="3" ref="D9:D18">+C9/$C$8*100</f>
        <v>6.954545454545455</v>
      </c>
      <c r="E9" s="278">
        <v>-35</v>
      </c>
      <c r="F9" s="279">
        <f t="shared" si="0"/>
        <v>-18.617021276595743</v>
      </c>
      <c r="G9" s="280"/>
      <c r="H9" s="274" t="s">
        <v>149</v>
      </c>
      <c r="I9" s="281">
        <v>787</v>
      </c>
      <c r="J9" s="282">
        <v>686</v>
      </c>
      <c r="K9" s="283">
        <f aca="true" t="shared" si="4" ref="K9:K16">+ROUND(J9/$J$8*100,1)</f>
        <v>14.3</v>
      </c>
      <c r="L9" s="284">
        <f t="shared" si="1"/>
        <v>-101</v>
      </c>
      <c r="M9" s="285">
        <f t="shared" si="2"/>
        <v>-12.8</v>
      </c>
      <c r="N9" s="250"/>
    </row>
    <row r="10" spans="1:14" ht="24" customHeight="1">
      <c r="A10" s="286" t="s">
        <v>221</v>
      </c>
      <c r="B10" s="287">
        <v>625</v>
      </c>
      <c r="C10" s="288">
        <v>553</v>
      </c>
      <c r="D10" s="289">
        <f t="shared" si="3"/>
        <v>25.136363636363633</v>
      </c>
      <c r="E10" s="278">
        <v>-72</v>
      </c>
      <c r="F10" s="285">
        <f t="shared" si="0"/>
        <v>-11.52</v>
      </c>
      <c r="G10" s="280"/>
      <c r="H10" s="286" t="s">
        <v>221</v>
      </c>
      <c r="I10" s="290">
        <v>828</v>
      </c>
      <c r="J10" s="291">
        <v>718</v>
      </c>
      <c r="K10" s="283">
        <f t="shared" si="4"/>
        <v>14.9</v>
      </c>
      <c r="L10" s="284">
        <f t="shared" si="1"/>
        <v>-110</v>
      </c>
      <c r="M10" s="285">
        <f t="shared" si="2"/>
        <v>-13.3</v>
      </c>
      <c r="N10" s="250"/>
    </row>
    <row r="11" spans="1:14" ht="24" customHeight="1">
      <c r="A11" s="286" t="s">
        <v>131</v>
      </c>
      <c r="B11" s="287">
        <v>219</v>
      </c>
      <c r="C11" s="288">
        <v>172</v>
      </c>
      <c r="D11" s="289">
        <f t="shared" si="3"/>
        <v>7.818181818181818</v>
      </c>
      <c r="E11" s="278">
        <v>-47</v>
      </c>
      <c r="F11" s="285">
        <f t="shared" si="0"/>
        <v>-21.461187214611872</v>
      </c>
      <c r="G11" s="280"/>
      <c r="H11" s="286" t="s">
        <v>131</v>
      </c>
      <c r="I11" s="290">
        <v>740</v>
      </c>
      <c r="J11" s="291">
        <v>555</v>
      </c>
      <c r="K11" s="283">
        <f t="shared" si="4"/>
        <v>11.5</v>
      </c>
      <c r="L11" s="284">
        <f t="shared" si="1"/>
        <v>-185</v>
      </c>
      <c r="M11" s="285">
        <f t="shared" si="2"/>
        <v>-25</v>
      </c>
      <c r="N11" s="250"/>
    </row>
    <row r="12" spans="1:14" ht="24" customHeight="1">
      <c r="A12" s="286" t="s">
        <v>222</v>
      </c>
      <c r="B12" s="287">
        <v>101</v>
      </c>
      <c r="C12" s="288">
        <v>96</v>
      </c>
      <c r="D12" s="289">
        <f t="shared" si="3"/>
        <v>4.363636363636364</v>
      </c>
      <c r="E12" s="278">
        <v>-5</v>
      </c>
      <c r="F12" s="285">
        <f t="shared" si="0"/>
        <v>-4.9504950495049505</v>
      </c>
      <c r="G12" s="280"/>
      <c r="H12" s="286" t="s">
        <v>222</v>
      </c>
      <c r="I12" s="290">
        <v>179</v>
      </c>
      <c r="J12" s="291">
        <v>128</v>
      </c>
      <c r="K12" s="283">
        <f t="shared" si="4"/>
        <v>2.7</v>
      </c>
      <c r="L12" s="284">
        <f t="shared" si="1"/>
        <v>-51</v>
      </c>
      <c r="M12" s="285">
        <f t="shared" si="2"/>
        <v>-28.5</v>
      </c>
      <c r="N12" s="250"/>
    </row>
    <row r="13" spans="1:14" ht="24" customHeight="1">
      <c r="A13" s="286" t="s">
        <v>223</v>
      </c>
      <c r="B13" s="287">
        <v>146</v>
      </c>
      <c r="C13" s="288">
        <v>100</v>
      </c>
      <c r="D13" s="289">
        <f t="shared" si="3"/>
        <v>4.545454545454546</v>
      </c>
      <c r="E13" s="278">
        <v>-46</v>
      </c>
      <c r="F13" s="285">
        <f t="shared" si="0"/>
        <v>-31.506849315068493</v>
      </c>
      <c r="G13" s="280"/>
      <c r="H13" s="286" t="s">
        <v>223</v>
      </c>
      <c r="I13" s="290">
        <v>255</v>
      </c>
      <c r="J13" s="291">
        <v>174</v>
      </c>
      <c r="K13" s="283">
        <f t="shared" si="4"/>
        <v>3.6</v>
      </c>
      <c r="L13" s="284">
        <f t="shared" si="1"/>
        <v>-81</v>
      </c>
      <c r="M13" s="285">
        <f t="shared" si="2"/>
        <v>-31.8</v>
      </c>
      <c r="N13" s="250"/>
    </row>
    <row r="14" spans="1:14" ht="24" customHeight="1">
      <c r="A14" s="286" t="s">
        <v>224</v>
      </c>
      <c r="B14" s="287">
        <v>69</v>
      </c>
      <c r="C14" s="288">
        <v>48</v>
      </c>
      <c r="D14" s="289">
        <f t="shared" si="3"/>
        <v>2.181818181818182</v>
      </c>
      <c r="E14" s="278">
        <v>-21</v>
      </c>
      <c r="F14" s="285">
        <f t="shared" si="0"/>
        <v>-30.434782608695656</v>
      </c>
      <c r="G14" s="280"/>
      <c r="H14" s="286" t="s">
        <v>224</v>
      </c>
      <c r="I14" s="290">
        <v>162</v>
      </c>
      <c r="J14" s="291">
        <v>142</v>
      </c>
      <c r="K14" s="283">
        <f t="shared" si="4"/>
        <v>2.9</v>
      </c>
      <c r="L14" s="284">
        <f t="shared" si="1"/>
        <v>-20</v>
      </c>
      <c r="M14" s="285">
        <f t="shared" si="2"/>
        <v>-12.3</v>
      </c>
      <c r="N14" s="250"/>
    </row>
    <row r="15" spans="1:14" ht="24" customHeight="1">
      <c r="A15" s="286" t="s">
        <v>183</v>
      </c>
      <c r="B15" s="287">
        <v>102</v>
      </c>
      <c r="C15" s="288">
        <v>79</v>
      </c>
      <c r="D15" s="289">
        <f t="shared" si="3"/>
        <v>3.5909090909090913</v>
      </c>
      <c r="E15" s="278">
        <v>-23</v>
      </c>
      <c r="F15" s="285">
        <f t="shared" si="0"/>
        <v>-22.54901960784314</v>
      </c>
      <c r="G15" s="280"/>
      <c r="H15" s="286" t="s">
        <v>183</v>
      </c>
      <c r="I15" s="290">
        <v>230</v>
      </c>
      <c r="J15" s="291">
        <v>210</v>
      </c>
      <c r="K15" s="283">
        <f t="shared" si="4"/>
        <v>4.4</v>
      </c>
      <c r="L15" s="284">
        <f t="shared" si="1"/>
        <v>-20</v>
      </c>
      <c r="M15" s="285">
        <f t="shared" si="2"/>
        <v>-8.7</v>
      </c>
      <c r="N15" s="250"/>
    </row>
    <row r="16" spans="1:14" ht="24" customHeight="1">
      <c r="A16" s="286" t="s">
        <v>72</v>
      </c>
      <c r="B16" s="287">
        <v>87</v>
      </c>
      <c r="C16" s="288">
        <v>76</v>
      </c>
      <c r="D16" s="289">
        <f t="shared" si="3"/>
        <v>3.4545454545454546</v>
      </c>
      <c r="E16" s="278">
        <v>-11</v>
      </c>
      <c r="F16" s="285">
        <f t="shared" si="0"/>
        <v>-12.643678160919542</v>
      </c>
      <c r="G16" s="280"/>
      <c r="H16" s="286" t="s">
        <v>72</v>
      </c>
      <c r="I16" s="290">
        <v>627</v>
      </c>
      <c r="J16" s="291">
        <v>662</v>
      </c>
      <c r="K16" s="283">
        <f t="shared" si="4"/>
        <v>13.8</v>
      </c>
      <c r="L16" s="284">
        <f t="shared" si="1"/>
        <v>35</v>
      </c>
      <c r="M16" s="285">
        <f t="shared" si="2"/>
        <v>5.6</v>
      </c>
      <c r="N16" s="250"/>
    </row>
    <row r="17" spans="1:14" ht="24" customHeight="1">
      <c r="A17" s="286" t="s">
        <v>225</v>
      </c>
      <c r="B17" s="287">
        <v>13</v>
      </c>
      <c r="C17" s="288">
        <v>19</v>
      </c>
      <c r="D17" s="289">
        <f t="shared" si="3"/>
        <v>0.8636363636363636</v>
      </c>
      <c r="E17" s="278">
        <v>6</v>
      </c>
      <c r="F17" s="285">
        <f t="shared" si="0"/>
        <v>46.15384615384615</v>
      </c>
      <c r="G17" s="280"/>
      <c r="H17" s="286" t="s">
        <v>225</v>
      </c>
      <c r="I17" s="290" t="s">
        <v>205</v>
      </c>
      <c r="J17" s="291" t="s">
        <v>205</v>
      </c>
      <c r="K17" s="292" t="s">
        <v>205</v>
      </c>
      <c r="L17" s="293" t="s">
        <v>205</v>
      </c>
      <c r="M17" s="294" t="s">
        <v>205</v>
      </c>
      <c r="N17" s="250"/>
    </row>
    <row r="18" spans="1:14" ht="24" customHeight="1">
      <c r="A18" s="286" t="s">
        <v>226</v>
      </c>
      <c r="B18" s="287">
        <v>2</v>
      </c>
      <c r="C18" s="288">
        <v>1</v>
      </c>
      <c r="D18" s="289">
        <f t="shared" si="3"/>
        <v>0.045454545454545456</v>
      </c>
      <c r="E18" s="278">
        <v>-1</v>
      </c>
      <c r="F18" s="285">
        <f aca="true" t="shared" si="5" ref="F18:F29">+E18/B18*100</f>
        <v>-50</v>
      </c>
      <c r="G18" s="280"/>
      <c r="H18" s="286" t="s">
        <v>226</v>
      </c>
      <c r="I18" s="290" t="s">
        <v>205</v>
      </c>
      <c r="J18" s="291" t="s">
        <v>205</v>
      </c>
      <c r="K18" s="292" t="s">
        <v>205</v>
      </c>
      <c r="L18" s="293" t="s">
        <v>205</v>
      </c>
      <c r="M18" s="294" t="s">
        <v>205</v>
      </c>
      <c r="N18" s="250"/>
    </row>
    <row r="19" spans="1:14" ht="24" customHeight="1">
      <c r="A19" s="286" t="s">
        <v>227</v>
      </c>
      <c r="B19" s="287">
        <v>221</v>
      </c>
      <c r="C19" s="288">
        <v>148</v>
      </c>
      <c r="D19" s="289">
        <f aca="true" t="shared" si="6" ref="D19:D29">+C19/$C$8*100</f>
        <v>6.7272727272727275</v>
      </c>
      <c r="E19" s="278">
        <v>-73</v>
      </c>
      <c r="F19" s="285">
        <f t="shared" si="5"/>
        <v>-33.03167420814479</v>
      </c>
      <c r="G19" s="280"/>
      <c r="H19" s="286" t="s">
        <v>227</v>
      </c>
      <c r="I19" s="290">
        <v>348</v>
      </c>
      <c r="J19" s="291">
        <v>227</v>
      </c>
      <c r="K19" s="283">
        <f aca="true" t="shared" si="7" ref="K19:K29">+ROUND(J19/$J$8*100,1)</f>
        <v>4.7</v>
      </c>
      <c r="L19" s="284">
        <f aca="true" t="shared" si="8" ref="L19:L29">+J19-I19</f>
        <v>-121</v>
      </c>
      <c r="M19" s="285">
        <f aca="true" t="shared" si="9" ref="M19:M29">+ROUND(L19/I19*100,1)</f>
        <v>-34.8</v>
      </c>
      <c r="N19" s="250"/>
    </row>
    <row r="20" spans="1:14" ht="24" customHeight="1">
      <c r="A20" s="286" t="s">
        <v>22</v>
      </c>
      <c r="B20" s="287">
        <v>183</v>
      </c>
      <c r="C20" s="288">
        <v>160</v>
      </c>
      <c r="D20" s="289">
        <f t="shared" si="6"/>
        <v>7.2727272727272725</v>
      </c>
      <c r="E20" s="278">
        <v>-23</v>
      </c>
      <c r="F20" s="285">
        <f t="shared" si="5"/>
        <v>-12.568306010928962</v>
      </c>
      <c r="G20" s="280"/>
      <c r="H20" s="286" t="s">
        <v>22</v>
      </c>
      <c r="I20" s="290">
        <v>275</v>
      </c>
      <c r="J20" s="291">
        <v>235</v>
      </c>
      <c r="K20" s="283">
        <f t="shared" si="7"/>
        <v>4.9</v>
      </c>
      <c r="L20" s="284">
        <f t="shared" si="8"/>
        <v>-40</v>
      </c>
      <c r="M20" s="285">
        <f t="shared" si="9"/>
        <v>-14.5</v>
      </c>
      <c r="N20" s="250"/>
    </row>
    <row r="21" spans="1:14" ht="24" customHeight="1">
      <c r="A21" s="286" t="s">
        <v>228</v>
      </c>
      <c r="B21" s="287">
        <v>56</v>
      </c>
      <c r="C21" s="288">
        <v>39</v>
      </c>
      <c r="D21" s="289">
        <f t="shared" si="6"/>
        <v>1.7727272727272727</v>
      </c>
      <c r="E21" s="278">
        <v>-17</v>
      </c>
      <c r="F21" s="285">
        <f t="shared" si="5"/>
        <v>-30.357142857142854</v>
      </c>
      <c r="G21" s="280"/>
      <c r="H21" s="286" t="s">
        <v>228</v>
      </c>
      <c r="I21" s="290">
        <v>71</v>
      </c>
      <c r="J21" s="291">
        <v>45</v>
      </c>
      <c r="K21" s="283">
        <f t="shared" si="7"/>
        <v>0.9</v>
      </c>
      <c r="L21" s="284">
        <f t="shared" si="8"/>
        <v>-26</v>
      </c>
      <c r="M21" s="285">
        <f t="shared" si="9"/>
        <v>-36.6</v>
      </c>
      <c r="N21" s="250"/>
    </row>
    <row r="22" spans="1:14" ht="24" customHeight="1">
      <c r="A22" s="286" t="s">
        <v>229</v>
      </c>
      <c r="B22" s="287">
        <v>100</v>
      </c>
      <c r="C22" s="288">
        <v>111</v>
      </c>
      <c r="D22" s="289">
        <f t="shared" si="6"/>
        <v>5.045454545454545</v>
      </c>
      <c r="E22" s="278">
        <v>11</v>
      </c>
      <c r="F22" s="285">
        <f t="shared" si="5"/>
        <v>11</v>
      </c>
      <c r="G22" s="280"/>
      <c r="H22" s="286" t="s">
        <v>229</v>
      </c>
      <c r="I22" s="290">
        <v>223</v>
      </c>
      <c r="J22" s="291">
        <v>230</v>
      </c>
      <c r="K22" s="283">
        <f t="shared" si="7"/>
        <v>4.8</v>
      </c>
      <c r="L22" s="284">
        <f t="shared" si="8"/>
        <v>7</v>
      </c>
      <c r="M22" s="285">
        <f t="shared" si="9"/>
        <v>3.1</v>
      </c>
      <c r="N22" s="250"/>
    </row>
    <row r="23" spans="1:14" ht="24" customHeight="1">
      <c r="A23" s="286" t="s">
        <v>230</v>
      </c>
      <c r="B23" s="287">
        <v>87</v>
      </c>
      <c r="C23" s="288">
        <v>75</v>
      </c>
      <c r="D23" s="289">
        <f t="shared" si="6"/>
        <v>3.4090909090909087</v>
      </c>
      <c r="E23" s="278">
        <v>-12</v>
      </c>
      <c r="F23" s="285">
        <f t="shared" si="5"/>
        <v>-13.793103448275861</v>
      </c>
      <c r="G23" s="280"/>
      <c r="H23" s="286" t="s">
        <v>230</v>
      </c>
      <c r="I23" s="290">
        <v>187</v>
      </c>
      <c r="J23" s="291">
        <v>181</v>
      </c>
      <c r="K23" s="283">
        <f t="shared" si="7"/>
        <v>3.8</v>
      </c>
      <c r="L23" s="284">
        <f t="shared" si="8"/>
        <v>-6</v>
      </c>
      <c r="M23" s="285">
        <f t="shared" si="9"/>
        <v>-3.2</v>
      </c>
      <c r="N23" s="250"/>
    </row>
    <row r="24" spans="1:14" ht="24" customHeight="1">
      <c r="A24" s="286" t="s">
        <v>232</v>
      </c>
      <c r="B24" s="287">
        <v>72</v>
      </c>
      <c r="C24" s="288">
        <v>50</v>
      </c>
      <c r="D24" s="289">
        <f t="shared" si="6"/>
        <v>2.272727272727273</v>
      </c>
      <c r="E24" s="278">
        <v>-22</v>
      </c>
      <c r="F24" s="285">
        <f t="shared" si="5"/>
        <v>-30.555555555555557</v>
      </c>
      <c r="G24" s="280"/>
      <c r="H24" s="286" t="s">
        <v>232</v>
      </c>
      <c r="I24" s="290">
        <v>107</v>
      </c>
      <c r="J24" s="291">
        <v>64</v>
      </c>
      <c r="K24" s="283">
        <f t="shared" si="7"/>
        <v>1.3</v>
      </c>
      <c r="L24" s="284">
        <f t="shared" si="8"/>
        <v>-43</v>
      </c>
      <c r="M24" s="285">
        <f t="shared" si="9"/>
        <v>-40.2</v>
      </c>
      <c r="N24" s="250"/>
    </row>
    <row r="25" spans="1:14" ht="24" customHeight="1">
      <c r="A25" s="286" t="s">
        <v>158</v>
      </c>
      <c r="B25" s="287">
        <v>27</v>
      </c>
      <c r="C25" s="288">
        <v>27</v>
      </c>
      <c r="D25" s="289">
        <f t="shared" si="6"/>
        <v>1.2272727272727273</v>
      </c>
      <c r="E25" s="278">
        <v>0</v>
      </c>
      <c r="F25" s="285">
        <f t="shared" si="5"/>
        <v>0</v>
      </c>
      <c r="G25" s="280"/>
      <c r="H25" s="286" t="s">
        <v>158</v>
      </c>
      <c r="I25" s="290">
        <v>59</v>
      </c>
      <c r="J25" s="291">
        <v>47</v>
      </c>
      <c r="K25" s="283">
        <f t="shared" si="7"/>
        <v>1</v>
      </c>
      <c r="L25" s="284">
        <f t="shared" si="8"/>
        <v>-12</v>
      </c>
      <c r="M25" s="285">
        <f t="shared" si="9"/>
        <v>-20.3</v>
      </c>
      <c r="N25" s="250"/>
    </row>
    <row r="26" spans="1:14" ht="24" customHeight="1">
      <c r="A26" s="286" t="s">
        <v>233</v>
      </c>
      <c r="B26" s="287">
        <v>149</v>
      </c>
      <c r="C26" s="288">
        <v>109</v>
      </c>
      <c r="D26" s="289">
        <f t="shared" si="6"/>
        <v>4.954545454545454</v>
      </c>
      <c r="E26" s="278">
        <v>-40</v>
      </c>
      <c r="F26" s="285">
        <f t="shared" si="5"/>
        <v>-26.845637583892618</v>
      </c>
      <c r="G26" s="280"/>
      <c r="H26" s="286" t="s">
        <v>233</v>
      </c>
      <c r="I26" s="290">
        <v>186</v>
      </c>
      <c r="J26" s="291">
        <v>124</v>
      </c>
      <c r="K26" s="283">
        <f t="shared" si="7"/>
        <v>2.6</v>
      </c>
      <c r="L26" s="284">
        <f t="shared" si="8"/>
        <v>-62</v>
      </c>
      <c r="M26" s="285">
        <f t="shared" si="9"/>
        <v>-33.3</v>
      </c>
      <c r="N26" s="250"/>
    </row>
    <row r="27" spans="1:14" ht="24" customHeight="1">
      <c r="A27" s="286" t="s">
        <v>119</v>
      </c>
      <c r="B27" s="287">
        <v>59</v>
      </c>
      <c r="C27" s="288">
        <v>44</v>
      </c>
      <c r="D27" s="289">
        <f t="shared" si="6"/>
        <v>2</v>
      </c>
      <c r="E27" s="278">
        <v>-15</v>
      </c>
      <c r="F27" s="285">
        <f t="shared" si="5"/>
        <v>-25.423728813559322</v>
      </c>
      <c r="G27" s="280"/>
      <c r="H27" s="286" t="s">
        <v>119</v>
      </c>
      <c r="I27" s="290">
        <v>61</v>
      </c>
      <c r="J27" s="291">
        <v>46</v>
      </c>
      <c r="K27" s="283">
        <f t="shared" si="7"/>
        <v>1</v>
      </c>
      <c r="L27" s="284">
        <f t="shared" si="8"/>
        <v>-15</v>
      </c>
      <c r="M27" s="285">
        <f t="shared" si="9"/>
        <v>-24.6</v>
      </c>
      <c r="N27" s="250"/>
    </row>
    <row r="28" spans="1:14" ht="24" customHeight="1">
      <c r="A28" s="286" t="s">
        <v>234</v>
      </c>
      <c r="B28" s="287">
        <v>142</v>
      </c>
      <c r="C28" s="288">
        <v>116</v>
      </c>
      <c r="D28" s="289">
        <f t="shared" si="6"/>
        <v>5.2727272727272725</v>
      </c>
      <c r="E28" s="278">
        <v>-26</v>
      </c>
      <c r="F28" s="285">
        <f t="shared" si="5"/>
        <v>-18.30985915492958</v>
      </c>
      <c r="G28" s="280"/>
      <c r="H28" s="286" t="s">
        <v>234</v>
      </c>
      <c r="I28" s="290">
        <v>213</v>
      </c>
      <c r="J28" s="291">
        <v>170</v>
      </c>
      <c r="K28" s="283">
        <f t="shared" si="7"/>
        <v>3.5</v>
      </c>
      <c r="L28" s="284">
        <f t="shared" si="8"/>
        <v>-43</v>
      </c>
      <c r="M28" s="285">
        <f t="shared" si="9"/>
        <v>-20.2</v>
      </c>
      <c r="N28" s="250"/>
    </row>
    <row r="29" spans="1:14" ht="24" customHeight="1">
      <c r="A29" s="266" t="s">
        <v>235</v>
      </c>
      <c r="B29" s="267">
        <v>30</v>
      </c>
      <c r="C29" s="268">
        <v>24</v>
      </c>
      <c r="D29" s="295">
        <f t="shared" si="6"/>
        <v>1.090909090909091</v>
      </c>
      <c r="E29" s="296">
        <v>-6</v>
      </c>
      <c r="F29" s="297">
        <f t="shared" si="5"/>
        <v>-20</v>
      </c>
      <c r="G29" s="280"/>
      <c r="H29" s="266" t="s">
        <v>235</v>
      </c>
      <c r="I29" s="298">
        <v>194</v>
      </c>
      <c r="J29" s="299">
        <v>147</v>
      </c>
      <c r="K29" s="300">
        <f t="shared" si="7"/>
        <v>3.1</v>
      </c>
      <c r="L29" s="301">
        <f t="shared" si="8"/>
        <v>-47</v>
      </c>
      <c r="M29" s="297">
        <f t="shared" si="9"/>
        <v>-24.2</v>
      </c>
      <c r="N29" s="250"/>
    </row>
    <row r="30" spans="1:14" ht="19.5" customHeight="1">
      <c r="A30" s="302"/>
      <c r="B30" s="303"/>
      <c r="C30" s="304"/>
      <c r="D30" s="305"/>
      <c r="E30" s="306"/>
      <c r="F30" s="307"/>
      <c r="G30" s="280"/>
      <c r="H30" s="308"/>
      <c r="I30" s="309"/>
      <c r="J30" s="309"/>
      <c r="K30" s="310"/>
      <c r="L30" s="311"/>
      <c r="M30" s="312"/>
      <c r="N30" s="250"/>
    </row>
    <row r="31" spans="1:14" ht="12">
      <c r="A31" s="244"/>
      <c r="B31" s="244"/>
      <c r="C31" s="99"/>
      <c r="D31" s="244"/>
      <c r="E31" s="244"/>
      <c r="F31" s="244"/>
      <c r="G31" s="247"/>
      <c r="H31" s="247"/>
      <c r="I31" s="247"/>
      <c r="J31" s="247"/>
      <c r="K31" s="247"/>
      <c r="L31" s="247"/>
      <c r="M31" s="247"/>
      <c r="N31" s="250"/>
    </row>
    <row r="32" spans="1:14" s="240" customFormat="1" ht="14.25">
      <c r="A32" s="482" t="s">
        <v>231</v>
      </c>
      <c r="B32" s="482"/>
      <c r="C32" s="482"/>
      <c r="D32" s="482"/>
      <c r="E32" s="482"/>
      <c r="F32" s="482"/>
      <c r="G32" s="313"/>
      <c r="H32" s="314"/>
      <c r="I32" s="314"/>
      <c r="J32" s="314"/>
      <c r="K32" s="314"/>
      <c r="L32" s="314"/>
      <c r="M32" s="314"/>
      <c r="N32" s="315"/>
    </row>
    <row r="33" spans="1:14" ht="12">
      <c r="A33" s="37"/>
      <c r="B33" s="37"/>
      <c r="C33" s="37"/>
      <c r="D33" s="37"/>
      <c r="E33" s="37"/>
      <c r="F33" s="37"/>
      <c r="G33" s="247"/>
      <c r="H33" s="316"/>
      <c r="I33" s="316"/>
      <c r="J33" s="316"/>
      <c r="K33" s="316"/>
      <c r="L33" s="316"/>
      <c r="M33" s="316"/>
      <c r="N33" s="250"/>
    </row>
    <row r="34" spans="1:14" ht="15" customHeight="1">
      <c r="A34" s="246"/>
      <c r="B34" s="246"/>
      <c r="C34" s="246"/>
      <c r="D34" s="246"/>
      <c r="E34" s="246"/>
      <c r="F34" s="62"/>
      <c r="G34" s="247"/>
      <c r="H34" s="316"/>
      <c r="I34" s="316"/>
      <c r="J34" s="316"/>
      <c r="K34" s="316"/>
      <c r="L34" s="316"/>
      <c r="M34" s="316"/>
      <c r="N34" s="250"/>
    </row>
    <row r="35" spans="1:14" ht="24.75" customHeight="1">
      <c r="A35" s="483" t="s">
        <v>127</v>
      </c>
      <c r="B35" s="486" t="s">
        <v>236</v>
      </c>
      <c r="C35" s="487"/>
      <c r="D35" s="487"/>
      <c r="E35" s="487"/>
      <c r="F35" s="488"/>
      <c r="G35" s="249"/>
      <c r="H35" s="316"/>
      <c r="I35" s="316"/>
      <c r="J35" s="316"/>
      <c r="K35" s="316"/>
      <c r="L35" s="316"/>
      <c r="M35" s="316"/>
      <c r="N35" s="250"/>
    </row>
    <row r="36" spans="1:14" ht="21.75" customHeight="1">
      <c r="A36" s="484"/>
      <c r="B36" s="489" t="s">
        <v>82</v>
      </c>
      <c r="C36" s="491">
        <v>30</v>
      </c>
      <c r="D36" s="255"/>
      <c r="E36" s="480" t="s">
        <v>88</v>
      </c>
      <c r="F36" s="493"/>
      <c r="G36" s="254"/>
      <c r="H36" s="316"/>
      <c r="I36" s="316"/>
      <c r="J36" s="316"/>
      <c r="K36" s="316"/>
      <c r="L36" s="316"/>
      <c r="M36" s="316"/>
      <c r="N36" s="250"/>
    </row>
    <row r="37" spans="1:14" ht="21.75" customHeight="1">
      <c r="A37" s="485"/>
      <c r="B37" s="490"/>
      <c r="C37" s="492"/>
      <c r="D37" s="317" t="s">
        <v>89</v>
      </c>
      <c r="E37" s="261" t="s">
        <v>27</v>
      </c>
      <c r="F37" s="261" t="s">
        <v>24</v>
      </c>
      <c r="G37" s="254"/>
      <c r="H37" s="316"/>
      <c r="I37" s="316"/>
      <c r="J37" s="316"/>
      <c r="K37" s="316"/>
      <c r="L37" s="316"/>
      <c r="M37" s="316"/>
      <c r="N37" s="250"/>
    </row>
    <row r="38" spans="1:13" s="59" customFormat="1" ht="12" customHeight="1">
      <c r="A38" s="318"/>
      <c r="B38" s="319" t="s">
        <v>195</v>
      </c>
      <c r="C38" s="320" t="s">
        <v>195</v>
      </c>
      <c r="D38" s="320" t="s">
        <v>84</v>
      </c>
      <c r="E38" s="320" t="s">
        <v>195</v>
      </c>
      <c r="F38" s="321" t="s">
        <v>84</v>
      </c>
      <c r="G38" s="254"/>
      <c r="H38" s="316"/>
      <c r="I38" s="316"/>
      <c r="J38" s="316"/>
      <c r="K38" s="316"/>
      <c r="L38" s="223"/>
      <c r="M38" s="223"/>
    </row>
    <row r="39" spans="1:14" ht="19.5" customHeight="1">
      <c r="A39" s="258" t="s">
        <v>13</v>
      </c>
      <c r="B39" s="322">
        <v>2272</v>
      </c>
      <c r="C39" s="323">
        <v>1917</v>
      </c>
      <c r="D39" s="324">
        <v>100</v>
      </c>
      <c r="E39" s="325">
        <f aca="true" t="shared" si="10" ref="E39:E47">+C39-B39</f>
        <v>-355</v>
      </c>
      <c r="F39" s="326">
        <f aca="true" t="shared" si="11" ref="F39:F47">+E39/B39*100</f>
        <v>-15.625</v>
      </c>
      <c r="G39" s="280"/>
      <c r="H39" s="316"/>
      <c r="I39" s="316"/>
      <c r="J39" s="316"/>
      <c r="K39" s="316"/>
      <c r="L39" s="316"/>
      <c r="M39" s="316"/>
      <c r="N39" s="250"/>
    </row>
    <row r="40" spans="1:14" ht="19.5" customHeight="1">
      <c r="A40" s="327" t="s">
        <v>149</v>
      </c>
      <c r="B40" s="328">
        <v>250</v>
      </c>
      <c r="C40" s="329">
        <v>215</v>
      </c>
      <c r="D40" s="330">
        <f aca="true" t="shared" si="12" ref="D40:D47">+ROUND(C40/$C$39*100,1)</f>
        <v>11.2</v>
      </c>
      <c r="E40" s="331">
        <f t="shared" si="10"/>
        <v>-35</v>
      </c>
      <c r="F40" s="332">
        <f t="shared" si="11"/>
        <v>-14.000000000000002</v>
      </c>
      <c r="G40" s="280"/>
      <c r="H40" s="316"/>
      <c r="I40" s="316"/>
      <c r="J40" s="316"/>
      <c r="K40" s="316"/>
      <c r="L40" s="316"/>
      <c r="M40" s="316"/>
      <c r="N40" s="333"/>
    </row>
    <row r="41" spans="1:14" ht="19.5" customHeight="1">
      <c r="A41" s="334" t="s">
        <v>221</v>
      </c>
      <c r="B41" s="335">
        <v>234</v>
      </c>
      <c r="C41" s="336">
        <v>205</v>
      </c>
      <c r="D41" s="330">
        <f t="shared" si="12"/>
        <v>10.7</v>
      </c>
      <c r="E41" s="331">
        <f t="shared" si="10"/>
        <v>-29</v>
      </c>
      <c r="F41" s="337">
        <f t="shared" si="11"/>
        <v>-12.393162393162394</v>
      </c>
      <c r="G41" s="280"/>
      <c r="H41" s="316"/>
      <c r="I41" s="316"/>
      <c r="J41" s="316"/>
      <c r="K41" s="316"/>
      <c r="L41" s="316"/>
      <c r="M41" s="316"/>
      <c r="N41" s="333"/>
    </row>
    <row r="42" spans="1:14" ht="19.5" customHeight="1">
      <c r="A42" s="338" t="s">
        <v>131</v>
      </c>
      <c r="B42" s="335">
        <v>273</v>
      </c>
      <c r="C42" s="336">
        <v>225</v>
      </c>
      <c r="D42" s="330">
        <f t="shared" si="12"/>
        <v>11.7</v>
      </c>
      <c r="E42" s="331">
        <f t="shared" si="10"/>
        <v>-48</v>
      </c>
      <c r="F42" s="337">
        <f t="shared" si="11"/>
        <v>-17.582417582417584</v>
      </c>
      <c r="G42" s="280"/>
      <c r="H42" s="316"/>
      <c r="I42" s="316"/>
      <c r="J42" s="316"/>
      <c r="K42" s="316"/>
      <c r="L42" s="316"/>
      <c r="M42" s="316"/>
      <c r="N42" s="333"/>
    </row>
    <row r="43" spans="1:14" ht="19.5" customHeight="1">
      <c r="A43" s="338" t="s">
        <v>222</v>
      </c>
      <c r="B43" s="335">
        <v>80</v>
      </c>
      <c r="C43" s="336">
        <v>64</v>
      </c>
      <c r="D43" s="330">
        <f t="shared" si="12"/>
        <v>3.3</v>
      </c>
      <c r="E43" s="331">
        <f t="shared" si="10"/>
        <v>-16</v>
      </c>
      <c r="F43" s="337">
        <f t="shared" si="11"/>
        <v>-20</v>
      </c>
      <c r="G43" s="280"/>
      <c r="H43" s="316"/>
      <c r="I43" s="316"/>
      <c r="J43" s="316"/>
      <c r="K43" s="316"/>
      <c r="L43" s="316"/>
      <c r="M43" s="316"/>
      <c r="N43" s="333"/>
    </row>
    <row r="44" spans="1:14" ht="19.5" customHeight="1">
      <c r="A44" s="338" t="s">
        <v>223</v>
      </c>
      <c r="B44" s="335">
        <v>137</v>
      </c>
      <c r="C44" s="336">
        <v>99</v>
      </c>
      <c r="D44" s="330">
        <f t="shared" si="12"/>
        <v>5.2</v>
      </c>
      <c r="E44" s="331">
        <f t="shared" si="10"/>
        <v>-38</v>
      </c>
      <c r="F44" s="337">
        <f t="shared" si="11"/>
        <v>-27.73722627737226</v>
      </c>
      <c r="G44" s="280"/>
      <c r="H44" s="316"/>
      <c r="I44" s="316"/>
      <c r="J44" s="316"/>
      <c r="K44" s="316"/>
      <c r="L44" s="316"/>
      <c r="M44" s="316"/>
      <c r="N44" s="333"/>
    </row>
    <row r="45" spans="1:14" ht="19.5" customHeight="1">
      <c r="A45" s="338" t="s">
        <v>224</v>
      </c>
      <c r="B45" s="335">
        <v>70</v>
      </c>
      <c r="C45" s="336">
        <v>48</v>
      </c>
      <c r="D45" s="330">
        <f t="shared" si="12"/>
        <v>2.5</v>
      </c>
      <c r="E45" s="331">
        <f t="shared" si="10"/>
        <v>-22</v>
      </c>
      <c r="F45" s="337">
        <f t="shared" si="11"/>
        <v>-31.428571428571427</v>
      </c>
      <c r="G45" s="280"/>
      <c r="H45" s="316"/>
      <c r="I45" s="316"/>
      <c r="J45" s="316"/>
      <c r="K45" s="316"/>
      <c r="L45" s="316"/>
      <c r="M45" s="316"/>
      <c r="N45" s="333"/>
    </row>
    <row r="46" spans="1:14" ht="19.5" customHeight="1">
      <c r="A46" s="338" t="s">
        <v>183</v>
      </c>
      <c r="B46" s="335">
        <v>66</v>
      </c>
      <c r="C46" s="336">
        <v>65</v>
      </c>
      <c r="D46" s="330">
        <f t="shared" si="12"/>
        <v>3.4</v>
      </c>
      <c r="E46" s="331">
        <f t="shared" si="10"/>
        <v>-1</v>
      </c>
      <c r="F46" s="337">
        <f t="shared" si="11"/>
        <v>-1.5151515151515151</v>
      </c>
      <c r="G46" s="280"/>
      <c r="H46" s="316"/>
      <c r="I46" s="316"/>
      <c r="J46" s="316"/>
      <c r="K46" s="316"/>
      <c r="L46" s="316"/>
      <c r="M46" s="316"/>
      <c r="N46" s="333"/>
    </row>
    <row r="47" spans="1:14" ht="19.5" customHeight="1">
      <c r="A47" s="338" t="s">
        <v>72</v>
      </c>
      <c r="B47" s="335">
        <v>136</v>
      </c>
      <c r="C47" s="336">
        <v>145</v>
      </c>
      <c r="D47" s="330">
        <f t="shared" si="12"/>
        <v>7.6</v>
      </c>
      <c r="E47" s="331">
        <f t="shared" si="10"/>
        <v>9</v>
      </c>
      <c r="F47" s="337">
        <f t="shared" si="11"/>
        <v>6.61764705882353</v>
      </c>
      <c r="G47" s="280"/>
      <c r="H47" s="316"/>
      <c r="I47" s="316"/>
      <c r="J47" s="316"/>
      <c r="K47" s="316"/>
      <c r="L47" s="316"/>
      <c r="M47" s="316"/>
      <c r="N47" s="333"/>
    </row>
    <row r="48" spans="1:14" ht="19.5" customHeight="1">
      <c r="A48" s="338" t="s">
        <v>225</v>
      </c>
      <c r="B48" s="335" t="s">
        <v>205</v>
      </c>
      <c r="C48" s="336" t="s">
        <v>205</v>
      </c>
      <c r="D48" s="330" t="s">
        <v>205</v>
      </c>
      <c r="E48" s="339" t="s">
        <v>205</v>
      </c>
      <c r="F48" s="337" t="s">
        <v>205</v>
      </c>
      <c r="G48" s="280"/>
      <c r="H48" s="316"/>
      <c r="I48" s="316"/>
      <c r="J48" s="316"/>
      <c r="K48" s="316"/>
      <c r="L48" s="316"/>
      <c r="M48" s="316"/>
      <c r="N48" s="333"/>
    </row>
    <row r="49" spans="1:14" ht="19.5" customHeight="1">
      <c r="A49" s="338" t="s">
        <v>226</v>
      </c>
      <c r="B49" s="335" t="s">
        <v>205</v>
      </c>
      <c r="C49" s="336" t="s">
        <v>205</v>
      </c>
      <c r="D49" s="330" t="s">
        <v>205</v>
      </c>
      <c r="E49" s="339" t="s">
        <v>205</v>
      </c>
      <c r="F49" s="337" t="s">
        <v>205</v>
      </c>
      <c r="G49" s="280"/>
      <c r="H49" s="316"/>
      <c r="I49" s="316"/>
      <c r="J49" s="316"/>
      <c r="K49" s="316"/>
      <c r="L49" s="316"/>
      <c r="M49" s="316"/>
      <c r="N49" s="333"/>
    </row>
    <row r="50" spans="1:14" ht="19.5" customHeight="1">
      <c r="A50" s="338" t="s">
        <v>227</v>
      </c>
      <c r="B50" s="335">
        <v>177</v>
      </c>
      <c r="C50" s="336">
        <v>128</v>
      </c>
      <c r="D50" s="330">
        <f aca="true" t="shared" si="13" ref="D50:D60">+ROUND(C50/$C$39*100,1)</f>
        <v>6.7</v>
      </c>
      <c r="E50" s="331">
        <f aca="true" t="shared" si="14" ref="E50:E60">+C50-B50</f>
        <v>-49</v>
      </c>
      <c r="F50" s="337">
        <f aca="true" t="shared" si="15" ref="F50:F60">+E50/B50*100</f>
        <v>-27.683615819209038</v>
      </c>
      <c r="G50" s="280"/>
      <c r="H50" s="316"/>
      <c r="I50" s="316"/>
      <c r="J50" s="316"/>
      <c r="K50" s="316"/>
      <c r="L50" s="316"/>
      <c r="M50" s="316"/>
      <c r="N50" s="333"/>
    </row>
    <row r="51" spans="1:14" ht="19.5" customHeight="1">
      <c r="A51" s="338" t="s">
        <v>22</v>
      </c>
      <c r="B51" s="335">
        <v>203</v>
      </c>
      <c r="C51" s="336">
        <v>174</v>
      </c>
      <c r="D51" s="330">
        <f t="shared" si="13"/>
        <v>9.1</v>
      </c>
      <c r="E51" s="331">
        <f t="shared" si="14"/>
        <v>-29</v>
      </c>
      <c r="F51" s="337">
        <f t="shared" si="15"/>
        <v>-14.285714285714285</v>
      </c>
      <c r="G51" s="280"/>
      <c r="H51" s="316"/>
      <c r="I51" s="316"/>
      <c r="J51" s="316"/>
      <c r="K51" s="316"/>
      <c r="L51" s="316"/>
      <c r="M51" s="316"/>
      <c r="N51" s="333"/>
    </row>
    <row r="52" spans="1:14" ht="19.5" customHeight="1">
      <c r="A52" s="338" t="s">
        <v>228</v>
      </c>
      <c r="B52" s="335">
        <v>21</v>
      </c>
      <c r="C52" s="336">
        <v>19</v>
      </c>
      <c r="D52" s="330">
        <f t="shared" si="13"/>
        <v>1</v>
      </c>
      <c r="E52" s="331">
        <f t="shared" si="14"/>
        <v>-2</v>
      </c>
      <c r="F52" s="337">
        <f t="shared" si="15"/>
        <v>-9.523809523809524</v>
      </c>
      <c r="G52" s="280"/>
      <c r="H52" s="316"/>
      <c r="I52" s="316"/>
      <c r="J52" s="316"/>
      <c r="K52" s="316"/>
      <c r="L52" s="316"/>
      <c r="M52" s="316"/>
      <c r="N52" s="333"/>
    </row>
    <row r="53" spans="1:14" ht="19.5" customHeight="1">
      <c r="A53" s="338" t="s">
        <v>229</v>
      </c>
      <c r="B53" s="335">
        <v>103</v>
      </c>
      <c r="C53" s="336">
        <v>91</v>
      </c>
      <c r="D53" s="330">
        <f t="shared" si="13"/>
        <v>4.7</v>
      </c>
      <c r="E53" s="331">
        <f t="shared" si="14"/>
        <v>-12</v>
      </c>
      <c r="F53" s="337">
        <f t="shared" si="15"/>
        <v>-11.650485436893204</v>
      </c>
      <c r="G53" s="280"/>
      <c r="H53" s="316"/>
      <c r="I53" s="316"/>
      <c r="J53" s="316"/>
      <c r="K53" s="316"/>
      <c r="L53" s="316"/>
      <c r="M53" s="316"/>
      <c r="N53" s="333"/>
    </row>
    <row r="54" spans="1:14" ht="19.5" customHeight="1">
      <c r="A54" s="338" t="s">
        <v>230</v>
      </c>
      <c r="B54" s="335">
        <v>85</v>
      </c>
      <c r="C54" s="336">
        <v>89</v>
      </c>
      <c r="D54" s="330">
        <f t="shared" si="13"/>
        <v>4.6</v>
      </c>
      <c r="E54" s="331">
        <f t="shared" si="14"/>
        <v>4</v>
      </c>
      <c r="F54" s="337">
        <f t="shared" si="15"/>
        <v>4.705882352941177</v>
      </c>
      <c r="G54" s="280"/>
      <c r="H54" s="316"/>
      <c r="I54" s="316"/>
      <c r="J54" s="316"/>
      <c r="K54" s="316"/>
      <c r="L54" s="316"/>
      <c r="M54" s="316"/>
      <c r="N54" s="333"/>
    </row>
    <row r="55" spans="1:14" ht="19.5" customHeight="1">
      <c r="A55" s="338" t="s">
        <v>232</v>
      </c>
      <c r="B55" s="335">
        <v>71</v>
      </c>
      <c r="C55" s="336">
        <v>47</v>
      </c>
      <c r="D55" s="330">
        <f t="shared" si="13"/>
        <v>2.5</v>
      </c>
      <c r="E55" s="331">
        <f t="shared" si="14"/>
        <v>-24</v>
      </c>
      <c r="F55" s="337">
        <f t="shared" si="15"/>
        <v>-33.80281690140845</v>
      </c>
      <c r="G55" s="280"/>
      <c r="H55" s="316"/>
      <c r="I55" s="316"/>
      <c r="J55" s="316"/>
      <c r="K55" s="316"/>
      <c r="L55" s="316"/>
      <c r="M55" s="316"/>
      <c r="N55" s="333"/>
    </row>
    <row r="56" spans="1:14" ht="19.5" customHeight="1">
      <c r="A56" s="338" t="s">
        <v>158</v>
      </c>
      <c r="B56" s="335">
        <v>25</v>
      </c>
      <c r="C56" s="336">
        <v>20</v>
      </c>
      <c r="D56" s="330">
        <f t="shared" si="13"/>
        <v>1</v>
      </c>
      <c r="E56" s="331">
        <f t="shared" si="14"/>
        <v>-5</v>
      </c>
      <c r="F56" s="337">
        <f t="shared" si="15"/>
        <v>-20</v>
      </c>
      <c r="G56" s="280"/>
      <c r="H56" s="316"/>
      <c r="I56" s="316"/>
      <c r="J56" s="316"/>
      <c r="K56" s="316"/>
      <c r="L56" s="316"/>
      <c r="M56" s="316"/>
      <c r="N56" s="333"/>
    </row>
    <row r="57" spans="1:14" ht="19.5" customHeight="1">
      <c r="A57" s="338" t="s">
        <v>233</v>
      </c>
      <c r="B57" s="335">
        <v>104</v>
      </c>
      <c r="C57" s="336">
        <v>75</v>
      </c>
      <c r="D57" s="330">
        <f t="shared" si="13"/>
        <v>3.9</v>
      </c>
      <c r="E57" s="331">
        <f t="shared" si="14"/>
        <v>-29</v>
      </c>
      <c r="F57" s="337">
        <f t="shared" si="15"/>
        <v>-27.884615384615387</v>
      </c>
      <c r="G57" s="280"/>
      <c r="H57" s="316"/>
      <c r="I57" s="316"/>
      <c r="J57" s="316"/>
      <c r="K57" s="316"/>
      <c r="L57" s="316"/>
      <c r="M57" s="316"/>
      <c r="N57" s="333"/>
    </row>
    <row r="58" spans="1:14" ht="19.5" customHeight="1">
      <c r="A58" s="338" t="s">
        <v>119</v>
      </c>
      <c r="B58" s="335">
        <v>53</v>
      </c>
      <c r="C58" s="336">
        <v>36</v>
      </c>
      <c r="D58" s="330">
        <f t="shared" si="13"/>
        <v>1.9</v>
      </c>
      <c r="E58" s="331">
        <f t="shared" si="14"/>
        <v>-17</v>
      </c>
      <c r="F58" s="337">
        <f t="shared" si="15"/>
        <v>-32.075471698113205</v>
      </c>
      <c r="G58" s="280"/>
      <c r="H58" s="316"/>
      <c r="I58" s="316"/>
      <c r="J58" s="316"/>
      <c r="K58" s="316"/>
      <c r="L58" s="316"/>
      <c r="M58" s="316"/>
      <c r="N58" s="333"/>
    </row>
    <row r="59" spans="1:14" ht="19.5" customHeight="1">
      <c r="A59" s="338" t="s">
        <v>234</v>
      </c>
      <c r="B59" s="335">
        <v>108</v>
      </c>
      <c r="C59" s="336">
        <v>100</v>
      </c>
      <c r="D59" s="330">
        <f t="shared" si="13"/>
        <v>5.2</v>
      </c>
      <c r="E59" s="331">
        <f t="shared" si="14"/>
        <v>-8</v>
      </c>
      <c r="F59" s="337">
        <f t="shared" si="15"/>
        <v>-7.4074074074074066</v>
      </c>
      <c r="G59" s="280"/>
      <c r="H59" s="316"/>
      <c r="I59" s="316"/>
      <c r="J59" s="316"/>
      <c r="K59" s="316"/>
      <c r="L59" s="316"/>
      <c r="M59" s="316"/>
      <c r="N59" s="333"/>
    </row>
    <row r="60" spans="1:14" ht="19.5" customHeight="1">
      <c r="A60" s="340" t="s">
        <v>235</v>
      </c>
      <c r="B60" s="341">
        <v>69</v>
      </c>
      <c r="C60" s="342">
        <v>60</v>
      </c>
      <c r="D60" s="343">
        <f t="shared" si="13"/>
        <v>3.1</v>
      </c>
      <c r="E60" s="344">
        <f t="shared" si="14"/>
        <v>-9</v>
      </c>
      <c r="F60" s="345">
        <f t="shared" si="15"/>
        <v>-13.043478260869565</v>
      </c>
      <c r="G60" s="280"/>
      <c r="H60" s="316"/>
      <c r="I60" s="316"/>
      <c r="J60" s="316"/>
      <c r="K60" s="316"/>
      <c r="L60" s="316"/>
      <c r="M60" s="316"/>
      <c r="N60" s="333"/>
    </row>
    <row r="61" ht="12">
      <c r="C61" s="346"/>
    </row>
    <row r="63" spans="6:8" ht="13.5" customHeight="1">
      <c r="F63" s="479"/>
      <c r="G63" s="479"/>
      <c r="H63" s="479"/>
    </row>
  </sheetData>
  <sheetProtection/>
  <mergeCells count="18">
    <mergeCell ref="A1:F1"/>
    <mergeCell ref="H1:M1"/>
    <mergeCell ref="B4:F4"/>
    <mergeCell ref="H4:H6"/>
    <mergeCell ref="I4:M4"/>
    <mergeCell ref="B5:B6"/>
    <mergeCell ref="C5:C6"/>
    <mergeCell ref="E5:F5"/>
    <mergeCell ref="I5:I6"/>
    <mergeCell ref="J5:J6"/>
    <mergeCell ref="F63:H63"/>
    <mergeCell ref="L5:M5"/>
    <mergeCell ref="A32:F32"/>
    <mergeCell ref="A35:A37"/>
    <mergeCell ref="B35:F35"/>
    <mergeCell ref="B36:B37"/>
    <mergeCell ref="C36:C37"/>
    <mergeCell ref="E36:F36"/>
  </mergeCells>
  <printOptions/>
  <pageMargins left="0.6692913385826772" right="0.4330708661417322" top="0.76" bottom="0.23622047244094488" header="0.3937007874015748" footer="0.35433070866141736"/>
  <pageSetup fitToHeight="2" horizontalDpi="600" verticalDpi="600" orientation="portrait" pageOrder="overThenDown" paperSize="9" scale="79" r:id="rId1"/>
  <rowBreaks count="1" manualBreakCount="1">
    <brk id="30" max="12" man="1"/>
  </rowBreaks>
</worksheet>
</file>

<file path=xl/worksheets/sheet2.xml><?xml version="1.0" encoding="utf-8"?>
<worksheet xmlns="http://schemas.openxmlformats.org/spreadsheetml/2006/main" xmlns:r="http://schemas.openxmlformats.org/officeDocument/2006/relationships">
  <sheetPr>
    <tabColor indexed="40"/>
    <pageSetUpPr fitToPage="1"/>
  </sheetPr>
  <dimension ref="A1:K16"/>
  <sheetViews>
    <sheetView showGridLines="0" view="pageBreakPreview" zoomScaleSheetLayoutView="100" zoomScalePageLayoutView="0" workbookViewId="0" topLeftCell="A1">
      <selection activeCell="C21" sqref="C21"/>
    </sheetView>
  </sheetViews>
  <sheetFormatPr defaultColWidth="11.375" defaultRowHeight="13.5"/>
  <cols>
    <col min="1" max="1" width="3.00390625" style="1" customWidth="1"/>
    <col min="2" max="2" width="16.625" style="1" customWidth="1"/>
    <col min="3" max="3" width="8.75390625" style="1" customWidth="1"/>
    <col min="4" max="4" width="7.50390625" style="1" customWidth="1"/>
    <col min="5" max="5" width="8.625" style="1" bestFit="1" customWidth="1"/>
    <col min="6" max="6" width="7.50390625" style="1" customWidth="1"/>
    <col min="7" max="7" width="8.625" style="1" bestFit="1" customWidth="1"/>
    <col min="8" max="8" width="9.25390625" style="1" customWidth="1"/>
    <col min="9" max="9" width="7.75390625" style="1" bestFit="1" customWidth="1"/>
    <col min="10" max="10" width="12.125" style="1" customWidth="1"/>
    <col min="11" max="11" width="11.375" style="1" bestFit="1" customWidth="1"/>
    <col min="12" max="16384" width="11.375" style="1" customWidth="1"/>
  </cols>
  <sheetData>
    <row r="1" spans="1:10" ht="13.5" customHeight="1">
      <c r="A1" s="375" t="s">
        <v>28</v>
      </c>
      <c r="B1" s="375"/>
      <c r="C1" s="375"/>
      <c r="D1" s="375"/>
      <c r="E1" s="375"/>
      <c r="F1" s="375"/>
      <c r="G1" s="375"/>
      <c r="H1" s="375"/>
      <c r="I1" s="375"/>
      <c r="J1" s="375"/>
    </row>
    <row r="2" spans="1:10" ht="13.5">
      <c r="A2" s="38"/>
      <c r="B2" s="38"/>
      <c r="C2" s="39"/>
      <c r="D2" s="39"/>
      <c r="E2" s="39"/>
      <c r="F2" s="39"/>
      <c r="G2" s="39"/>
      <c r="H2" s="39"/>
      <c r="I2" s="40"/>
      <c r="J2" s="41"/>
    </row>
    <row r="3" spans="1:11" ht="15.75" customHeight="1">
      <c r="A3" s="42"/>
      <c r="B3" s="376" t="s">
        <v>75</v>
      </c>
      <c r="C3" s="378" t="s">
        <v>15</v>
      </c>
      <c r="D3" s="379"/>
      <c r="E3" s="378">
        <v>25</v>
      </c>
      <c r="F3" s="379"/>
      <c r="G3" s="378">
        <v>30</v>
      </c>
      <c r="H3" s="380"/>
      <c r="I3" s="381" t="s">
        <v>2</v>
      </c>
      <c r="J3" s="382"/>
      <c r="K3" s="11"/>
    </row>
    <row r="4" spans="1:11" ht="13.5">
      <c r="A4" s="42"/>
      <c r="B4" s="377"/>
      <c r="C4" s="383" t="s">
        <v>18</v>
      </c>
      <c r="D4" s="384" t="s">
        <v>4</v>
      </c>
      <c r="E4" s="383" t="s">
        <v>18</v>
      </c>
      <c r="F4" s="384" t="s">
        <v>4</v>
      </c>
      <c r="G4" s="383" t="s">
        <v>18</v>
      </c>
      <c r="H4" s="384" t="s">
        <v>4</v>
      </c>
      <c r="I4" s="386" t="s">
        <v>21</v>
      </c>
      <c r="J4" s="386" t="s">
        <v>6</v>
      </c>
      <c r="K4" s="11"/>
    </row>
    <row r="5" spans="1:11" ht="13.5">
      <c r="A5" s="42"/>
      <c r="B5" s="377"/>
      <c r="C5" s="381"/>
      <c r="D5" s="385"/>
      <c r="E5" s="381"/>
      <c r="F5" s="385"/>
      <c r="G5" s="381"/>
      <c r="H5" s="385"/>
      <c r="I5" s="382"/>
      <c r="J5" s="382"/>
      <c r="K5" s="11"/>
    </row>
    <row r="6" spans="1:10" ht="15" customHeight="1">
      <c r="A6" s="39"/>
      <c r="B6" s="46" t="s">
        <v>65</v>
      </c>
      <c r="C6" s="47">
        <f>+C7+C8</f>
        <v>2956</v>
      </c>
      <c r="D6" s="48">
        <f>+C6/$C$6*100</f>
        <v>100</v>
      </c>
      <c r="E6" s="47">
        <f>+E7+E8</f>
        <v>2678</v>
      </c>
      <c r="F6" s="49">
        <f aca="true" t="shared" si="0" ref="F6:F12">ROUND(E6/$E$6*100,1)</f>
        <v>100</v>
      </c>
      <c r="G6" s="47">
        <f>+G7+G8</f>
        <v>2200</v>
      </c>
      <c r="H6" s="49">
        <f aca="true" t="shared" si="1" ref="H6:H13">ROUND(G6/G$6*100,1)</f>
        <v>100</v>
      </c>
      <c r="I6" s="50">
        <f aca="true" t="shared" si="2" ref="I6:I12">G6-E6</f>
        <v>-478</v>
      </c>
      <c r="J6" s="51">
        <f aca="true" t="shared" si="3" ref="J6:J12">I6/E6*100</f>
        <v>-17.849141150112025</v>
      </c>
    </row>
    <row r="7" spans="1:10" ht="15" customHeight="1">
      <c r="A7" s="39"/>
      <c r="B7" s="46" t="s">
        <v>76</v>
      </c>
      <c r="C7" s="47">
        <v>2801</v>
      </c>
      <c r="D7" s="49">
        <f aca="true" t="shared" si="4" ref="D7:D13">ROUND(C7/$C$6*100,1)</f>
        <v>94.8</v>
      </c>
      <c r="E7" s="47">
        <v>2558</v>
      </c>
      <c r="F7" s="49">
        <f t="shared" si="0"/>
        <v>95.5</v>
      </c>
      <c r="G7" s="47">
        <v>2095</v>
      </c>
      <c r="H7" s="49">
        <f t="shared" si="1"/>
        <v>95.2</v>
      </c>
      <c r="I7" s="50">
        <f t="shared" si="2"/>
        <v>-463</v>
      </c>
      <c r="J7" s="51">
        <f t="shared" si="3"/>
        <v>-18.100078186082875</v>
      </c>
    </row>
    <row r="8" spans="1:10" ht="15" customHeight="1">
      <c r="A8" s="39"/>
      <c r="B8" s="46" t="s">
        <v>79</v>
      </c>
      <c r="C8" s="52">
        <f>+SUM(C9:C13)</f>
        <v>155</v>
      </c>
      <c r="D8" s="49">
        <f t="shared" si="4"/>
        <v>5.2</v>
      </c>
      <c r="E8" s="52">
        <f>+SUM(E9:E13)</f>
        <v>120</v>
      </c>
      <c r="F8" s="49">
        <f t="shared" si="0"/>
        <v>4.5</v>
      </c>
      <c r="G8" s="52">
        <f>+SUM(G9:G13)</f>
        <v>105</v>
      </c>
      <c r="H8" s="49">
        <f t="shared" si="1"/>
        <v>4.8</v>
      </c>
      <c r="I8" s="50">
        <f t="shared" si="2"/>
        <v>-15</v>
      </c>
      <c r="J8" s="51">
        <f t="shared" si="3"/>
        <v>-12.5</v>
      </c>
    </row>
    <row r="9" spans="1:10" ht="15" customHeight="1">
      <c r="A9" s="39"/>
      <c r="B9" s="46" t="s">
        <v>51</v>
      </c>
      <c r="C9" s="47">
        <v>75</v>
      </c>
      <c r="D9" s="49">
        <f t="shared" si="4"/>
        <v>2.5</v>
      </c>
      <c r="E9" s="47">
        <v>77</v>
      </c>
      <c r="F9" s="49">
        <f t="shared" si="0"/>
        <v>2.9</v>
      </c>
      <c r="G9" s="47">
        <v>75</v>
      </c>
      <c r="H9" s="49">
        <f t="shared" si="1"/>
        <v>3.4</v>
      </c>
      <c r="I9" s="50">
        <f t="shared" si="2"/>
        <v>-2</v>
      </c>
      <c r="J9" s="51">
        <f t="shared" si="3"/>
        <v>-2.5974025974025974</v>
      </c>
    </row>
    <row r="10" spans="1:10" ht="15" customHeight="1">
      <c r="A10" s="39"/>
      <c r="B10" s="46" t="s">
        <v>48</v>
      </c>
      <c r="C10" s="52">
        <v>6</v>
      </c>
      <c r="D10" s="49">
        <f t="shared" si="4"/>
        <v>0.2</v>
      </c>
      <c r="E10" s="52">
        <v>5</v>
      </c>
      <c r="F10" s="49">
        <f t="shared" si="0"/>
        <v>0.2</v>
      </c>
      <c r="G10" s="52">
        <v>4</v>
      </c>
      <c r="H10" s="49">
        <f t="shared" si="1"/>
        <v>0.2</v>
      </c>
      <c r="I10" s="50">
        <f t="shared" si="2"/>
        <v>-1</v>
      </c>
      <c r="J10" s="51">
        <f t="shared" si="3"/>
        <v>-20</v>
      </c>
    </row>
    <row r="11" spans="1:10" ht="15" customHeight="1">
      <c r="A11" s="39"/>
      <c r="B11" s="46" t="s">
        <v>81</v>
      </c>
      <c r="C11" s="52">
        <v>4</v>
      </c>
      <c r="D11" s="49">
        <f t="shared" si="4"/>
        <v>0.1</v>
      </c>
      <c r="E11" s="52">
        <v>4</v>
      </c>
      <c r="F11" s="49">
        <f t="shared" si="0"/>
        <v>0.1</v>
      </c>
      <c r="G11" s="52">
        <v>4</v>
      </c>
      <c r="H11" s="49">
        <f t="shared" si="1"/>
        <v>0.2</v>
      </c>
      <c r="I11" s="50">
        <f t="shared" si="2"/>
        <v>0</v>
      </c>
      <c r="J11" s="51">
        <f t="shared" si="3"/>
        <v>0</v>
      </c>
    </row>
    <row r="12" spans="1:10" ht="15" customHeight="1">
      <c r="A12" s="39"/>
      <c r="B12" s="46" t="s">
        <v>46</v>
      </c>
      <c r="C12" s="47">
        <v>69</v>
      </c>
      <c r="D12" s="49">
        <f t="shared" si="4"/>
        <v>2.3</v>
      </c>
      <c r="E12" s="47">
        <v>34</v>
      </c>
      <c r="F12" s="49">
        <f t="shared" si="0"/>
        <v>1.3</v>
      </c>
      <c r="G12" s="47">
        <v>21</v>
      </c>
      <c r="H12" s="49">
        <f t="shared" si="1"/>
        <v>1</v>
      </c>
      <c r="I12" s="50">
        <f t="shared" si="2"/>
        <v>-13</v>
      </c>
      <c r="J12" s="51">
        <f t="shared" si="3"/>
        <v>-38.23529411764706</v>
      </c>
    </row>
    <row r="13" spans="1:10" ht="15" customHeight="1">
      <c r="A13" s="39"/>
      <c r="B13" s="53" t="s">
        <v>77</v>
      </c>
      <c r="C13" s="54">
        <v>1</v>
      </c>
      <c r="D13" s="55">
        <f t="shared" si="4"/>
        <v>0</v>
      </c>
      <c r="E13" s="56" t="s">
        <v>60</v>
      </c>
      <c r="F13" s="56" t="s">
        <v>60</v>
      </c>
      <c r="G13" s="54">
        <v>1</v>
      </c>
      <c r="H13" s="55">
        <f t="shared" si="1"/>
        <v>0</v>
      </c>
      <c r="I13" s="57">
        <v>1</v>
      </c>
      <c r="J13" s="58" t="s">
        <v>60</v>
      </c>
    </row>
    <row r="16" spans="2:10" ht="45" customHeight="1">
      <c r="B16" s="374" t="s">
        <v>83</v>
      </c>
      <c r="C16" s="374"/>
      <c r="D16" s="374"/>
      <c r="E16" s="374"/>
      <c r="F16" s="374"/>
      <c r="G16" s="374"/>
      <c r="H16" s="374"/>
      <c r="I16" s="374"/>
      <c r="J16" s="374"/>
    </row>
  </sheetData>
  <sheetProtection/>
  <mergeCells count="15">
    <mergeCell ref="F4:F5"/>
    <mergeCell ref="G4:G5"/>
    <mergeCell ref="H4:H5"/>
    <mergeCell ref="I4:I5"/>
    <mergeCell ref="J4:J5"/>
    <mergeCell ref="B16:J16"/>
    <mergeCell ref="A1:J1"/>
    <mergeCell ref="B3:B5"/>
    <mergeCell ref="C3:D3"/>
    <mergeCell ref="E3:F3"/>
    <mergeCell ref="G3:H3"/>
    <mergeCell ref="I3:J3"/>
    <mergeCell ref="C4:C5"/>
    <mergeCell ref="D4:D5"/>
    <mergeCell ref="E4:E5"/>
  </mergeCells>
  <printOptions/>
  <pageMargins left="0.7480314960629921" right="0.7480314960629921" top="0.984251968503937" bottom="0.984251968503937" header="0.5118110236220472" footer="0.5118110236220472"/>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tabColor indexed="40"/>
    <pageSetUpPr fitToPage="1"/>
  </sheetPr>
  <dimension ref="A1:L28"/>
  <sheetViews>
    <sheetView showGridLines="0" view="pageBreakPreview" zoomScaleSheetLayoutView="100" zoomScalePageLayoutView="0" workbookViewId="0" topLeftCell="A1">
      <selection activeCell="D6" sqref="D6"/>
    </sheetView>
  </sheetViews>
  <sheetFormatPr defaultColWidth="11.375" defaultRowHeight="13.5"/>
  <cols>
    <col min="1" max="2" width="3.00390625" style="3" customWidth="1"/>
    <col min="3" max="3" width="23.75390625" style="3" customWidth="1"/>
    <col min="4" max="10" width="7.50390625" style="3" customWidth="1"/>
    <col min="11" max="11" width="10.875" style="3" customWidth="1"/>
    <col min="12" max="12" width="11.375" style="1" bestFit="1" customWidth="1"/>
    <col min="13" max="16384" width="11.375" style="1" customWidth="1"/>
  </cols>
  <sheetData>
    <row r="1" spans="1:11" ht="13.5" customHeight="1">
      <c r="A1" s="375" t="s">
        <v>53</v>
      </c>
      <c r="B1" s="375"/>
      <c r="C1" s="375"/>
      <c r="D1" s="375"/>
      <c r="E1" s="375"/>
      <c r="F1" s="375"/>
      <c r="G1" s="375"/>
      <c r="H1" s="375"/>
      <c r="I1" s="375"/>
      <c r="J1" s="375"/>
      <c r="K1" s="375"/>
    </row>
    <row r="2" spans="1:11" ht="13.5">
      <c r="A2" s="60"/>
      <c r="B2" s="60"/>
      <c r="C2" s="60"/>
      <c r="D2" s="61"/>
      <c r="E2" s="61"/>
      <c r="F2" s="61"/>
      <c r="G2" s="61"/>
      <c r="H2" s="61"/>
      <c r="I2" s="61"/>
      <c r="J2" s="61"/>
      <c r="K2" s="62"/>
    </row>
    <row r="3" spans="1:12" ht="24" customHeight="1">
      <c r="A3" s="380" t="s">
        <v>25</v>
      </c>
      <c r="B3" s="380"/>
      <c r="C3" s="379"/>
      <c r="D3" s="378" t="s">
        <v>86</v>
      </c>
      <c r="E3" s="376"/>
      <c r="F3" s="378">
        <v>25</v>
      </c>
      <c r="G3" s="376"/>
      <c r="H3" s="378">
        <v>30</v>
      </c>
      <c r="I3" s="402"/>
      <c r="J3" s="403" t="s">
        <v>88</v>
      </c>
      <c r="K3" s="402"/>
      <c r="L3" s="11"/>
    </row>
    <row r="4" spans="1:12" ht="21.75" customHeight="1">
      <c r="A4" s="398"/>
      <c r="B4" s="398"/>
      <c r="C4" s="395"/>
      <c r="D4" s="63"/>
      <c r="E4" s="64" t="s">
        <v>89</v>
      </c>
      <c r="F4" s="45"/>
      <c r="G4" s="64" t="s">
        <v>89</v>
      </c>
      <c r="H4" s="45"/>
      <c r="I4" s="65" t="s">
        <v>89</v>
      </c>
      <c r="J4" s="66" t="s">
        <v>27</v>
      </c>
      <c r="K4" s="65" t="s">
        <v>24</v>
      </c>
      <c r="L4" s="11"/>
    </row>
    <row r="5" spans="1:11" s="59" customFormat="1" ht="12.75" customHeight="1">
      <c r="A5" s="67"/>
      <c r="B5" s="67"/>
      <c r="C5" s="68"/>
      <c r="D5" s="69" t="s">
        <v>62</v>
      </c>
      <c r="E5" s="69" t="s">
        <v>84</v>
      </c>
      <c r="F5" s="70" t="s">
        <v>62</v>
      </c>
      <c r="G5" s="71" t="s">
        <v>84</v>
      </c>
      <c r="H5" s="69" t="s">
        <v>62</v>
      </c>
      <c r="I5" s="69" t="s">
        <v>84</v>
      </c>
      <c r="J5" s="70" t="s">
        <v>62</v>
      </c>
      <c r="K5" s="69" t="s">
        <v>84</v>
      </c>
    </row>
    <row r="6" spans="1:11" ht="16.5" customHeight="1">
      <c r="A6" s="398" t="s">
        <v>90</v>
      </c>
      <c r="B6" s="398"/>
      <c r="C6" s="395"/>
      <c r="D6" s="72">
        <f>D7+D17+D23</f>
        <v>2956</v>
      </c>
      <c r="E6" s="73">
        <f>ROUND(D6/D$6*100,1)</f>
        <v>100</v>
      </c>
      <c r="F6" s="72">
        <f>F7+F17+F23</f>
        <v>2678</v>
      </c>
      <c r="G6" s="74">
        <f aca="true" t="shared" si="0" ref="G6:G15">ROUND(F6/$F$6*100,1)</f>
        <v>100</v>
      </c>
      <c r="H6" s="75">
        <f>H7+H17+H23</f>
        <v>2200</v>
      </c>
      <c r="I6" s="74">
        <f aca="true" t="shared" si="1" ref="I6:I15">ROUND(+H6/$H$6*100,1)</f>
        <v>100</v>
      </c>
      <c r="J6" s="76">
        <f aca="true" t="shared" si="2" ref="J6:J15">+H6-F6</f>
        <v>-478</v>
      </c>
      <c r="K6" s="77">
        <f aca="true" t="shared" si="3" ref="K6:K15">ROUND(J6/F6*100,1)</f>
        <v>-17.8</v>
      </c>
    </row>
    <row r="7" spans="1:11" ht="16.5" customHeight="1">
      <c r="A7" s="394" t="s">
        <v>92</v>
      </c>
      <c r="B7" s="399" t="s">
        <v>13</v>
      </c>
      <c r="C7" s="377"/>
      <c r="D7" s="79">
        <v>2625</v>
      </c>
      <c r="E7" s="80">
        <f>ROUND(D7/D$6*100,1)</f>
        <v>88.8</v>
      </c>
      <c r="F7" s="79">
        <v>2386</v>
      </c>
      <c r="G7" s="74">
        <f t="shared" si="0"/>
        <v>89.1</v>
      </c>
      <c r="H7" s="81">
        <f>+SUM(H8:H16)</f>
        <v>1922</v>
      </c>
      <c r="I7" s="74">
        <f t="shared" si="1"/>
        <v>87.4</v>
      </c>
      <c r="J7" s="76">
        <f t="shared" si="2"/>
        <v>-464</v>
      </c>
      <c r="K7" s="77">
        <f t="shared" si="3"/>
        <v>-19.4</v>
      </c>
    </row>
    <row r="8" spans="1:11" ht="16.5" customHeight="1">
      <c r="A8" s="394"/>
      <c r="B8" s="400" t="s">
        <v>87</v>
      </c>
      <c r="C8" s="401"/>
      <c r="D8" s="82">
        <v>319</v>
      </c>
      <c r="E8" s="83">
        <f>ROUND(D8/D$6*100,1)</f>
        <v>10.8</v>
      </c>
      <c r="F8" s="82">
        <v>265</v>
      </c>
      <c r="G8" s="84">
        <f t="shared" si="0"/>
        <v>9.9</v>
      </c>
      <c r="H8" s="85">
        <v>228</v>
      </c>
      <c r="I8" s="84">
        <f t="shared" si="1"/>
        <v>10.4</v>
      </c>
      <c r="J8" s="86">
        <f t="shared" si="2"/>
        <v>-37</v>
      </c>
      <c r="K8" s="87">
        <f t="shared" si="3"/>
        <v>-14</v>
      </c>
    </row>
    <row r="9" spans="1:11" ht="16.5" customHeight="1">
      <c r="A9" s="394"/>
      <c r="B9" s="390" t="s">
        <v>93</v>
      </c>
      <c r="C9" s="391"/>
      <c r="D9" s="88">
        <v>8</v>
      </c>
      <c r="E9" s="89">
        <f>ROUND(D9/D$6*100,1)</f>
        <v>0.3</v>
      </c>
      <c r="F9" s="88">
        <v>6</v>
      </c>
      <c r="G9" s="90">
        <f t="shared" si="0"/>
        <v>0.2</v>
      </c>
      <c r="H9" s="47">
        <v>2</v>
      </c>
      <c r="I9" s="90">
        <f t="shared" si="1"/>
        <v>0.1</v>
      </c>
      <c r="J9" s="91">
        <f t="shared" si="2"/>
        <v>-4</v>
      </c>
      <c r="K9" s="92">
        <f t="shared" si="3"/>
        <v>-66.7</v>
      </c>
    </row>
    <row r="10" spans="1:11" ht="16.5" customHeight="1">
      <c r="A10" s="394"/>
      <c r="B10" s="390" t="s">
        <v>95</v>
      </c>
      <c r="C10" s="391"/>
      <c r="D10" s="88">
        <v>570</v>
      </c>
      <c r="E10" s="93" t="s">
        <v>97</v>
      </c>
      <c r="F10" s="88">
        <v>584</v>
      </c>
      <c r="G10" s="90">
        <f t="shared" si="0"/>
        <v>21.8</v>
      </c>
      <c r="H10" s="47">
        <v>507</v>
      </c>
      <c r="I10" s="90">
        <f t="shared" si="1"/>
        <v>23</v>
      </c>
      <c r="J10" s="91">
        <f t="shared" si="2"/>
        <v>-77</v>
      </c>
      <c r="K10" s="92">
        <f t="shared" si="3"/>
        <v>-13.2</v>
      </c>
    </row>
    <row r="11" spans="1:11" ht="16.5" customHeight="1">
      <c r="A11" s="394"/>
      <c r="B11" s="390" t="s">
        <v>98</v>
      </c>
      <c r="C11" s="391"/>
      <c r="D11" s="88">
        <v>231</v>
      </c>
      <c r="E11" s="89">
        <f aca="true" t="shared" si="4" ref="E11:E23">ROUND(D11/D$6*100,1)</f>
        <v>7.8</v>
      </c>
      <c r="F11" s="88">
        <v>206</v>
      </c>
      <c r="G11" s="90">
        <f t="shared" si="0"/>
        <v>7.7</v>
      </c>
      <c r="H11" s="47">
        <v>161</v>
      </c>
      <c r="I11" s="90">
        <f t="shared" si="1"/>
        <v>7.3</v>
      </c>
      <c r="J11" s="91">
        <f t="shared" si="2"/>
        <v>-45</v>
      </c>
      <c r="K11" s="92">
        <f t="shared" si="3"/>
        <v>-21.8</v>
      </c>
    </row>
    <row r="12" spans="1:11" ht="16.5" customHeight="1">
      <c r="A12" s="394"/>
      <c r="B12" s="390" t="s">
        <v>100</v>
      </c>
      <c r="C12" s="391"/>
      <c r="D12" s="94">
        <v>563</v>
      </c>
      <c r="E12" s="89">
        <f t="shared" si="4"/>
        <v>19</v>
      </c>
      <c r="F12" s="94">
        <v>444</v>
      </c>
      <c r="G12" s="90">
        <f t="shared" si="0"/>
        <v>16.6</v>
      </c>
      <c r="H12" s="95">
        <v>319</v>
      </c>
      <c r="I12" s="90">
        <f t="shared" si="1"/>
        <v>14.5</v>
      </c>
      <c r="J12" s="91">
        <f t="shared" si="2"/>
        <v>-125</v>
      </c>
      <c r="K12" s="92">
        <f t="shared" si="3"/>
        <v>-28.2</v>
      </c>
    </row>
    <row r="13" spans="1:11" ht="16.5" customHeight="1">
      <c r="A13" s="394"/>
      <c r="B13" s="390" t="s">
        <v>101</v>
      </c>
      <c r="C13" s="391"/>
      <c r="D13" s="88">
        <v>485</v>
      </c>
      <c r="E13" s="89">
        <f t="shared" si="4"/>
        <v>16.4</v>
      </c>
      <c r="F13" s="88">
        <v>415</v>
      </c>
      <c r="G13" s="90">
        <f t="shared" si="0"/>
        <v>15.5</v>
      </c>
      <c r="H13" s="47">
        <v>322</v>
      </c>
      <c r="I13" s="90">
        <f t="shared" si="1"/>
        <v>14.6</v>
      </c>
      <c r="J13" s="91">
        <f t="shared" si="2"/>
        <v>-93</v>
      </c>
      <c r="K13" s="92">
        <f t="shared" si="3"/>
        <v>-22.4</v>
      </c>
    </row>
    <row r="14" spans="1:11" ht="16.5" customHeight="1">
      <c r="A14" s="394"/>
      <c r="B14" s="390" t="s">
        <v>102</v>
      </c>
      <c r="C14" s="391"/>
      <c r="D14" s="88">
        <v>226</v>
      </c>
      <c r="E14" s="89">
        <f t="shared" si="4"/>
        <v>7.6</v>
      </c>
      <c r="F14" s="88">
        <v>286</v>
      </c>
      <c r="G14" s="90">
        <f t="shared" si="0"/>
        <v>10.7</v>
      </c>
      <c r="H14" s="47">
        <v>241</v>
      </c>
      <c r="I14" s="90">
        <f t="shared" si="1"/>
        <v>11</v>
      </c>
      <c r="J14" s="91">
        <f t="shared" si="2"/>
        <v>-45</v>
      </c>
      <c r="K14" s="92">
        <f t="shared" si="3"/>
        <v>-15.7</v>
      </c>
    </row>
    <row r="15" spans="1:11" ht="16.5" customHeight="1">
      <c r="A15" s="394"/>
      <c r="B15" s="390" t="s">
        <v>104</v>
      </c>
      <c r="C15" s="391"/>
      <c r="D15" s="88">
        <v>115</v>
      </c>
      <c r="E15" s="89">
        <f t="shared" si="4"/>
        <v>3.9</v>
      </c>
      <c r="F15" s="88">
        <v>92</v>
      </c>
      <c r="G15" s="90">
        <f t="shared" si="0"/>
        <v>3.4</v>
      </c>
      <c r="H15" s="47">
        <v>71</v>
      </c>
      <c r="I15" s="90">
        <f t="shared" si="1"/>
        <v>3.2</v>
      </c>
      <c r="J15" s="91">
        <f t="shared" si="2"/>
        <v>-21</v>
      </c>
      <c r="K15" s="92">
        <f t="shared" si="3"/>
        <v>-22.8</v>
      </c>
    </row>
    <row r="16" spans="1:11" ht="16.5" customHeight="1">
      <c r="A16" s="394"/>
      <c r="B16" s="392" t="s">
        <v>105</v>
      </c>
      <c r="C16" s="393"/>
      <c r="D16" s="96">
        <v>108</v>
      </c>
      <c r="E16" s="73">
        <f t="shared" si="4"/>
        <v>3.7</v>
      </c>
      <c r="F16" s="96">
        <v>92</v>
      </c>
      <c r="G16" s="74">
        <f aca="true" t="shared" si="5" ref="G16:G23">ROUND(F16/$F$6*100,1)</f>
        <v>3.4</v>
      </c>
      <c r="H16" s="54">
        <v>71</v>
      </c>
      <c r="I16" s="74">
        <f aca="true" t="shared" si="6" ref="I16:I23">ROUND(+H16/$H$6*100,1)</f>
        <v>3.2</v>
      </c>
      <c r="J16" s="76">
        <f aca="true" t="shared" si="7" ref="J16:J23">+H16-F16</f>
        <v>-21</v>
      </c>
      <c r="K16" s="77">
        <f aca="true" t="shared" si="8" ref="K16:K23">ROUND(J16/F16*100,1)</f>
        <v>-22.8</v>
      </c>
    </row>
    <row r="17" spans="1:11" ht="16.5" customHeight="1">
      <c r="A17" s="394" t="s">
        <v>106</v>
      </c>
      <c r="B17" s="382" t="s">
        <v>13</v>
      </c>
      <c r="C17" s="395"/>
      <c r="D17" s="96">
        <f>+SUM(D18:D22)</f>
        <v>324</v>
      </c>
      <c r="E17" s="73">
        <f t="shared" si="4"/>
        <v>11</v>
      </c>
      <c r="F17" s="96">
        <f>+SUM(F18:F22)</f>
        <v>283</v>
      </c>
      <c r="G17" s="74">
        <f t="shared" si="5"/>
        <v>10.6</v>
      </c>
      <c r="H17" s="96">
        <f>+SUM(H18:H22)</f>
        <v>268</v>
      </c>
      <c r="I17" s="74">
        <f t="shared" si="6"/>
        <v>12.2</v>
      </c>
      <c r="J17" s="76">
        <f t="shared" si="7"/>
        <v>-15</v>
      </c>
      <c r="K17" s="77">
        <f t="shared" si="8"/>
        <v>-5.3</v>
      </c>
    </row>
    <row r="18" spans="1:11" ht="16.5" customHeight="1">
      <c r="A18" s="394"/>
      <c r="B18" s="396" t="s">
        <v>107</v>
      </c>
      <c r="C18" s="397"/>
      <c r="D18" s="88">
        <v>275</v>
      </c>
      <c r="E18" s="89">
        <f t="shared" si="4"/>
        <v>9.3</v>
      </c>
      <c r="F18" s="88">
        <v>238</v>
      </c>
      <c r="G18" s="90">
        <f t="shared" si="5"/>
        <v>8.9</v>
      </c>
      <c r="H18" s="47">
        <v>233</v>
      </c>
      <c r="I18" s="90">
        <f t="shared" si="6"/>
        <v>10.6</v>
      </c>
      <c r="J18" s="91">
        <f t="shared" si="7"/>
        <v>-5</v>
      </c>
      <c r="K18" s="92">
        <f t="shared" si="8"/>
        <v>-2.1</v>
      </c>
    </row>
    <row r="19" spans="1:11" ht="16.5" customHeight="1">
      <c r="A19" s="394"/>
      <c r="B19" s="396" t="s">
        <v>108</v>
      </c>
      <c r="C19" s="397"/>
      <c r="D19" s="88">
        <v>30</v>
      </c>
      <c r="E19" s="89">
        <f t="shared" si="4"/>
        <v>1</v>
      </c>
      <c r="F19" s="88">
        <v>28</v>
      </c>
      <c r="G19" s="90">
        <f t="shared" si="5"/>
        <v>1</v>
      </c>
      <c r="H19" s="47">
        <v>24</v>
      </c>
      <c r="I19" s="90">
        <f t="shared" si="6"/>
        <v>1.1</v>
      </c>
      <c r="J19" s="91">
        <f t="shared" si="7"/>
        <v>-4</v>
      </c>
      <c r="K19" s="92">
        <f t="shared" si="8"/>
        <v>-14.3</v>
      </c>
    </row>
    <row r="20" spans="1:11" ht="16.5" customHeight="1">
      <c r="A20" s="394"/>
      <c r="B20" s="396" t="s">
        <v>31</v>
      </c>
      <c r="C20" s="397"/>
      <c r="D20" s="88">
        <v>5</v>
      </c>
      <c r="E20" s="89">
        <f t="shared" si="4"/>
        <v>0.2</v>
      </c>
      <c r="F20" s="88">
        <v>6</v>
      </c>
      <c r="G20" s="90">
        <f t="shared" si="5"/>
        <v>0.2</v>
      </c>
      <c r="H20" s="47">
        <v>2</v>
      </c>
      <c r="I20" s="90">
        <f t="shared" si="6"/>
        <v>0.1</v>
      </c>
      <c r="J20" s="91">
        <f t="shared" si="7"/>
        <v>-4</v>
      </c>
      <c r="K20" s="92">
        <f t="shared" si="8"/>
        <v>-66.7</v>
      </c>
    </row>
    <row r="21" spans="1:11" ht="16.5" customHeight="1">
      <c r="A21" s="394"/>
      <c r="B21" s="396" t="s">
        <v>111</v>
      </c>
      <c r="C21" s="397"/>
      <c r="D21" s="88">
        <v>6</v>
      </c>
      <c r="E21" s="89">
        <f t="shared" si="4"/>
        <v>0.2</v>
      </c>
      <c r="F21" s="88">
        <v>7</v>
      </c>
      <c r="G21" s="90">
        <f t="shared" si="5"/>
        <v>0.3</v>
      </c>
      <c r="H21" s="47">
        <v>3</v>
      </c>
      <c r="I21" s="90">
        <f t="shared" si="6"/>
        <v>0.1</v>
      </c>
      <c r="J21" s="91">
        <f t="shared" si="7"/>
        <v>-4</v>
      </c>
      <c r="K21" s="92">
        <f t="shared" si="8"/>
        <v>-57.1</v>
      </c>
    </row>
    <row r="22" spans="1:11" ht="16.5" customHeight="1">
      <c r="A22" s="394"/>
      <c r="B22" s="396" t="s">
        <v>113</v>
      </c>
      <c r="C22" s="397"/>
      <c r="D22" s="88">
        <v>8</v>
      </c>
      <c r="E22" s="73">
        <f t="shared" si="4"/>
        <v>0.3</v>
      </c>
      <c r="F22" s="88">
        <v>4</v>
      </c>
      <c r="G22" s="74">
        <f t="shared" si="5"/>
        <v>0.1</v>
      </c>
      <c r="H22" s="47">
        <v>6</v>
      </c>
      <c r="I22" s="74">
        <f t="shared" si="6"/>
        <v>0.3</v>
      </c>
      <c r="J22" s="76">
        <f t="shared" si="7"/>
        <v>2</v>
      </c>
      <c r="K22" s="77">
        <f t="shared" si="8"/>
        <v>50</v>
      </c>
    </row>
    <row r="23" spans="1:12" ht="30" customHeight="1">
      <c r="A23" s="387" t="s">
        <v>96</v>
      </c>
      <c r="B23" s="388"/>
      <c r="C23" s="98" t="s">
        <v>114</v>
      </c>
      <c r="D23" s="79">
        <v>7</v>
      </c>
      <c r="E23" s="73">
        <f t="shared" si="4"/>
        <v>0.2</v>
      </c>
      <c r="F23" s="79">
        <v>9</v>
      </c>
      <c r="G23" s="74">
        <f t="shared" si="5"/>
        <v>0.3</v>
      </c>
      <c r="H23" s="81">
        <v>10</v>
      </c>
      <c r="I23" s="74">
        <f t="shared" si="6"/>
        <v>0.5</v>
      </c>
      <c r="J23" s="76">
        <f t="shared" si="7"/>
        <v>1</v>
      </c>
      <c r="K23" s="77">
        <f t="shared" si="8"/>
        <v>11.1</v>
      </c>
      <c r="L23" s="11"/>
    </row>
    <row r="24" spans="1:3" ht="9.75" customHeight="1">
      <c r="A24" s="31"/>
      <c r="B24" s="31"/>
      <c r="C24" s="31"/>
    </row>
    <row r="25" spans="1:6" ht="12" customHeight="1">
      <c r="A25" s="99"/>
      <c r="B25" s="99"/>
      <c r="C25" s="99"/>
      <c r="D25" s="100"/>
      <c r="E25" s="100"/>
      <c r="F25" s="100"/>
    </row>
    <row r="26" spans="1:6" ht="12" customHeight="1">
      <c r="A26" s="99"/>
      <c r="B26" s="99"/>
      <c r="C26" s="31"/>
      <c r="D26" s="100"/>
      <c r="E26" s="100"/>
      <c r="F26" s="100"/>
    </row>
    <row r="27" spans="1:11" ht="24.75" customHeight="1">
      <c r="A27" s="99"/>
      <c r="B27" s="389"/>
      <c r="C27" s="389"/>
      <c r="D27" s="389"/>
      <c r="E27" s="389"/>
      <c r="F27" s="389"/>
      <c r="G27" s="389"/>
      <c r="H27" s="389"/>
      <c r="I27" s="389"/>
      <c r="J27" s="389"/>
      <c r="K27" s="389"/>
    </row>
    <row r="28" spans="1:11" ht="33" customHeight="1">
      <c r="A28" s="99"/>
      <c r="B28" s="389"/>
      <c r="C28" s="389"/>
      <c r="D28" s="389"/>
      <c r="E28" s="389"/>
      <c r="F28" s="389"/>
      <c r="G28" s="389"/>
      <c r="H28" s="389"/>
      <c r="I28" s="389"/>
      <c r="J28" s="389"/>
      <c r="K28" s="389"/>
    </row>
  </sheetData>
  <sheetProtection/>
  <mergeCells count="27">
    <mergeCell ref="B14:C14"/>
    <mergeCell ref="A1:K1"/>
    <mergeCell ref="A3:C4"/>
    <mergeCell ref="D3:E3"/>
    <mergeCell ref="F3:G3"/>
    <mergeCell ref="H3:I3"/>
    <mergeCell ref="J3:K3"/>
    <mergeCell ref="B22:C22"/>
    <mergeCell ref="A6:C6"/>
    <mergeCell ref="A7:A16"/>
    <mergeCell ref="B7:C7"/>
    <mergeCell ref="B8:C8"/>
    <mergeCell ref="B9:C9"/>
    <mergeCell ref="B10:C10"/>
    <mergeCell ref="B11:C11"/>
    <mergeCell ref="B12:C12"/>
    <mergeCell ref="B13:C13"/>
    <mergeCell ref="A23:B23"/>
    <mergeCell ref="B27:K28"/>
    <mergeCell ref="B15:C15"/>
    <mergeCell ref="B16:C16"/>
    <mergeCell ref="A17:A22"/>
    <mergeCell ref="B17:C17"/>
    <mergeCell ref="B18:C18"/>
    <mergeCell ref="B19:C19"/>
    <mergeCell ref="B20:C20"/>
    <mergeCell ref="B21:C21"/>
  </mergeCells>
  <printOptions/>
  <pageMargins left="0.7480314960629921" right="0.7480314960629921" top="0.984251968503937" bottom="0.984251968503937" header="0.5118110236220472" footer="0.5118110236220472"/>
  <pageSetup fitToHeight="1" fitToWidth="1"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sheetPr>
    <tabColor indexed="40"/>
    <pageSetUpPr fitToPage="1"/>
  </sheetPr>
  <dimension ref="A1:I16"/>
  <sheetViews>
    <sheetView showGridLines="0" view="pageBreakPreview" zoomScaleNormal="85" zoomScaleSheetLayoutView="100" zoomScalePageLayoutView="0" workbookViewId="0" topLeftCell="A1">
      <selection activeCell="G20" sqref="G20"/>
    </sheetView>
  </sheetViews>
  <sheetFormatPr defaultColWidth="11.375" defaultRowHeight="13.5"/>
  <cols>
    <col min="1" max="1" width="4.125" style="1" customWidth="1"/>
    <col min="2" max="2" width="32.25390625" style="1" bestFit="1" customWidth="1"/>
    <col min="3" max="3" width="11.875" style="1" customWidth="1"/>
    <col min="4" max="4" width="9.875" style="1" customWidth="1"/>
    <col min="5" max="5" width="10.25390625" style="1" customWidth="1"/>
    <col min="6" max="7" width="9.00390625" style="1" bestFit="1" customWidth="1"/>
    <col min="8" max="8" width="10.625" style="1" customWidth="1"/>
    <col min="9" max="9" width="12.375" style="1" customWidth="1"/>
    <col min="10" max="10" width="11.375" style="1" bestFit="1" customWidth="1"/>
    <col min="11" max="16384" width="11.375" style="1" customWidth="1"/>
  </cols>
  <sheetData>
    <row r="1" spans="1:9" ht="13.5" customHeight="1">
      <c r="A1" s="375" t="s">
        <v>115</v>
      </c>
      <c r="B1" s="375"/>
      <c r="C1" s="375"/>
      <c r="D1" s="375"/>
      <c r="E1" s="375"/>
      <c r="F1" s="375"/>
      <c r="G1" s="375"/>
      <c r="H1" s="375"/>
      <c r="I1" s="375"/>
    </row>
    <row r="2" spans="1:9" ht="15" customHeight="1">
      <c r="A2" s="102"/>
      <c r="B2" s="103"/>
      <c r="C2" s="104"/>
      <c r="D2" s="104"/>
      <c r="E2" s="105"/>
      <c r="F2" s="105"/>
      <c r="G2" s="105"/>
      <c r="H2" s="105"/>
      <c r="I2" s="102"/>
    </row>
    <row r="3" spans="1:9" ht="17.25" customHeight="1">
      <c r="A3" s="404" t="s">
        <v>116</v>
      </c>
      <c r="B3" s="405"/>
      <c r="C3" s="408" t="s">
        <v>82</v>
      </c>
      <c r="D3" s="409"/>
      <c r="E3" s="410">
        <v>30</v>
      </c>
      <c r="F3" s="411"/>
      <c r="G3" s="412" t="s">
        <v>2</v>
      </c>
      <c r="H3" s="413"/>
      <c r="I3" s="102"/>
    </row>
    <row r="4" spans="1:9" ht="15" customHeight="1">
      <c r="A4" s="406"/>
      <c r="B4" s="407"/>
      <c r="C4" s="106"/>
      <c r="D4" s="107" t="s">
        <v>117</v>
      </c>
      <c r="E4" s="108"/>
      <c r="F4" s="107" t="s">
        <v>117</v>
      </c>
      <c r="G4" s="109" t="s">
        <v>21</v>
      </c>
      <c r="H4" s="110" t="s">
        <v>118</v>
      </c>
      <c r="I4" s="102"/>
    </row>
    <row r="5" spans="1:9" s="101" customFormat="1" ht="13.5" customHeight="1">
      <c r="A5" s="111"/>
      <c r="B5" s="112"/>
      <c r="C5" s="113" t="s">
        <v>62</v>
      </c>
      <c r="D5" s="114" t="s">
        <v>120</v>
      </c>
      <c r="E5" s="113" t="s">
        <v>62</v>
      </c>
      <c r="F5" s="115" t="s">
        <v>120</v>
      </c>
      <c r="G5" s="113" t="s">
        <v>62</v>
      </c>
      <c r="H5" s="116" t="s">
        <v>120</v>
      </c>
      <c r="I5" s="117"/>
    </row>
    <row r="6" spans="1:9" ht="15" customHeight="1">
      <c r="A6" s="414" t="s">
        <v>121</v>
      </c>
      <c r="B6" s="415"/>
      <c r="C6" s="118">
        <v>2678</v>
      </c>
      <c r="D6" s="119">
        <f aca="true" t="shared" si="0" ref="D6:D14">ROUND(C6/C$6*100,1)</f>
        <v>100</v>
      </c>
      <c r="E6" s="118">
        <v>2200</v>
      </c>
      <c r="F6" s="119">
        <f aca="true" t="shared" si="1" ref="F6:F14">ROUND(E6/E$6*100,1)</f>
        <v>100</v>
      </c>
      <c r="G6" s="120">
        <f aca="true" t="shared" si="2" ref="G6:G14">+E6-C6</f>
        <v>-478</v>
      </c>
      <c r="H6" s="121">
        <f aca="true" t="shared" si="3" ref="H6:H14">ROUND((E6-C6)/C6*100,1)</f>
        <v>-17.8</v>
      </c>
      <c r="I6" s="102"/>
    </row>
    <row r="7" spans="1:9" ht="15" customHeight="1">
      <c r="A7" s="122"/>
      <c r="B7" s="123" t="s">
        <v>123</v>
      </c>
      <c r="C7" s="124">
        <v>2347</v>
      </c>
      <c r="D7" s="125">
        <f t="shared" si="0"/>
        <v>87.6</v>
      </c>
      <c r="E7" s="124">
        <v>1902</v>
      </c>
      <c r="F7" s="126">
        <f t="shared" si="1"/>
        <v>86.5</v>
      </c>
      <c r="G7" s="127">
        <f t="shared" si="2"/>
        <v>-445</v>
      </c>
      <c r="H7" s="128">
        <f t="shared" si="3"/>
        <v>-19</v>
      </c>
      <c r="I7" s="102"/>
    </row>
    <row r="8" spans="1:9" ht="15" customHeight="1">
      <c r="A8" s="122"/>
      <c r="B8" s="123" t="s">
        <v>126</v>
      </c>
      <c r="C8" s="124">
        <v>346</v>
      </c>
      <c r="D8" s="125">
        <f t="shared" si="0"/>
        <v>12.9</v>
      </c>
      <c r="E8" s="124">
        <v>338</v>
      </c>
      <c r="F8" s="126">
        <f t="shared" si="1"/>
        <v>15.4</v>
      </c>
      <c r="G8" s="127">
        <f t="shared" si="2"/>
        <v>-8</v>
      </c>
      <c r="H8" s="128">
        <f t="shared" si="3"/>
        <v>-2.3</v>
      </c>
      <c r="I8" s="102"/>
    </row>
    <row r="9" spans="1:9" ht="15" customHeight="1">
      <c r="A9" s="122"/>
      <c r="B9" s="123" t="s">
        <v>128</v>
      </c>
      <c r="C9" s="124">
        <v>81</v>
      </c>
      <c r="D9" s="125">
        <f t="shared" si="0"/>
        <v>3</v>
      </c>
      <c r="E9" s="124">
        <v>93</v>
      </c>
      <c r="F9" s="126">
        <f t="shared" si="1"/>
        <v>4.2</v>
      </c>
      <c r="G9" s="127">
        <f t="shared" si="2"/>
        <v>12</v>
      </c>
      <c r="H9" s="128">
        <f t="shared" si="3"/>
        <v>14.8</v>
      </c>
      <c r="I9" s="102"/>
    </row>
    <row r="10" spans="1:9" ht="15" customHeight="1">
      <c r="A10" s="122"/>
      <c r="B10" s="123" t="s">
        <v>129</v>
      </c>
      <c r="C10" s="124">
        <v>107</v>
      </c>
      <c r="D10" s="125">
        <f t="shared" si="0"/>
        <v>4</v>
      </c>
      <c r="E10" s="124">
        <v>86</v>
      </c>
      <c r="F10" s="126">
        <f t="shared" si="1"/>
        <v>3.9</v>
      </c>
      <c r="G10" s="127">
        <f t="shared" si="2"/>
        <v>-21</v>
      </c>
      <c r="H10" s="128">
        <f t="shared" si="3"/>
        <v>-19.6</v>
      </c>
      <c r="I10" s="102"/>
    </row>
    <row r="11" spans="1:9" ht="15" customHeight="1">
      <c r="A11" s="122"/>
      <c r="B11" s="123" t="s">
        <v>130</v>
      </c>
      <c r="C11" s="129">
        <v>226</v>
      </c>
      <c r="D11" s="125">
        <f t="shared" si="0"/>
        <v>8.4</v>
      </c>
      <c r="E11" s="124">
        <v>126</v>
      </c>
      <c r="F11" s="126">
        <f t="shared" si="1"/>
        <v>5.7</v>
      </c>
      <c r="G11" s="127">
        <f t="shared" si="2"/>
        <v>-100</v>
      </c>
      <c r="H11" s="128">
        <f t="shared" si="3"/>
        <v>-44.2</v>
      </c>
      <c r="I11" s="102"/>
    </row>
    <row r="12" spans="1:9" ht="15" customHeight="1">
      <c r="A12" s="122"/>
      <c r="B12" s="130" t="s">
        <v>132</v>
      </c>
      <c r="C12" s="129">
        <v>12</v>
      </c>
      <c r="D12" s="125">
        <f t="shared" si="0"/>
        <v>0.4</v>
      </c>
      <c r="E12" s="129">
        <v>11</v>
      </c>
      <c r="F12" s="126">
        <f t="shared" si="1"/>
        <v>0.5</v>
      </c>
      <c r="G12" s="127">
        <f t="shared" si="2"/>
        <v>-1</v>
      </c>
      <c r="H12" s="128">
        <f t="shared" si="3"/>
        <v>-8.3</v>
      </c>
      <c r="I12" s="102"/>
    </row>
    <row r="13" spans="1:9" ht="15" customHeight="1">
      <c r="A13" s="122"/>
      <c r="B13" s="123" t="s">
        <v>134</v>
      </c>
      <c r="C13" s="124">
        <v>214</v>
      </c>
      <c r="D13" s="125">
        <f t="shared" si="0"/>
        <v>8</v>
      </c>
      <c r="E13" s="129">
        <v>115</v>
      </c>
      <c r="F13" s="126">
        <f t="shared" si="1"/>
        <v>5.2</v>
      </c>
      <c r="G13" s="127">
        <f t="shared" si="2"/>
        <v>-99</v>
      </c>
      <c r="H13" s="128">
        <f t="shared" si="3"/>
        <v>-46.3</v>
      </c>
      <c r="I13" s="102"/>
    </row>
    <row r="14" spans="1:9" ht="15" customHeight="1">
      <c r="A14" s="131"/>
      <c r="B14" s="132" t="s">
        <v>135</v>
      </c>
      <c r="C14" s="118">
        <v>134</v>
      </c>
      <c r="D14" s="119">
        <f t="shared" si="0"/>
        <v>5</v>
      </c>
      <c r="E14" s="118">
        <v>137</v>
      </c>
      <c r="F14" s="119">
        <f t="shared" si="1"/>
        <v>6.2</v>
      </c>
      <c r="G14" s="120">
        <f t="shared" si="2"/>
        <v>3</v>
      </c>
      <c r="H14" s="121">
        <f t="shared" si="3"/>
        <v>2.2</v>
      </c>
      <c r="I14" s="102"/>
    </row>
    <row r="15" spans="1:9" ht="13.5">
      <c r="A15" s="133"/>
      <c r="B15" s="133"/>
      <c r="C15" s="134"/>
      <c r="D15" s="134"/>
      <c r="E15" s="134"/>
      <c r="F15" s="134"/>
      <c r="G15" s="134"/>
      <c r="H15" s="134"/>
      <c r="I15" s="134"/>
    </row>
    <row r="16" ht="13.5" customHeight="1">
      <c r="A16" s="135" t="s">
        <v>78</v>
      </c>
    </row>
  </sheetData>
  <sheetProtection/>
  <mergeCells count="6">
    <mergeCell ref="A1:I1"/>
    <mergeCell ref="A3:B4"/>
    <mergeCell ref="C3:D3"/>
    <mergeCell ref="E3:F3"/>
    <mergeCell ref="G3:H3"/>
    <mergeCell ref="A6:B6"/>
  </mergeCells>
  <printOptions/>
  <pageMargins left="0.7480314960629921" right="0.7480314960629921" top="0.984251968503937" bottom="0.984251968503937" header="0.5118110236220472" footer="0.5118110236220472"/>
  <pageSetup fitToHeight="1" fitToWidth="1"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sheetPr>
    <tabColor indexed="40"/>
    <pageSetUpPr fitToPage="1"/>
  </sheetPr>
  <dimension ref="A1:K15"/>
  <sheetViews>
    <sheetView showGridLines="0" view="pageBreakPreview" zoomScale="115" zoomScaleSheetLayoutView="115" zoomScalePageLayoutView="0" workbookViewId="0" topLeftCell="A1">
      <selection activeCell="B13" sqref="B13:J13"/>
    </sheetView>
  </sheetViews>
  <sheetFormatPr defaultColWidth="11.375" defaultRowHeight="13.5"/>
  <cols>
    <col min="1" max="1" width="3.75390625" style="1" customWidth="1"/>
    <col min="2" max="2" width="13.625" style="1" customWidth="1"/>
    <col min="3" max="3" width="10.75390625" style="1" customWidth="1"/>
    <col min="4" max="8" width="7.50390625" style="1" customWidth="1"/>
    <col min="9" max="9" width="10.50390625" style="1" customWidth="1"/>
    <col min="10" max="10" width="9.875" style="1" customWidth="1"/>
    <col min="11" max="11" width="7.50390625" style="1" customWidth="1"/>
    <col min="12" max="12" width="11.375" style="1" bestFit="1" customWidth="1"/>
    <col min="13" max="16384" width="11.375" style="1" customWidth="1"/>
  </cols>
  <sheetData>
    <row r="1" spans="1:11" ht="13.5">
      <c r="A1" s="375" t="s">
        <v>136</v>
      </c>
      <c r="B1" s="375"/>
      <c r="C1" s="375"/>
      <c r="D1" s="375"/>
      <c r="E1" s="375"/>
      <c r="F1" s="375"/>
      <c r="G1" s="375"/>
      <c r="H1" s="375"/>
      <c r="I1" s="375"/>
      <c r="J1" s="375"/>
      <c r="K1" s="375"/>
    </row>
    <row r="2" spans="1:11" ht="4.5" customHeight="1">
      <c r="A2" s="3"/>
      <c r="B2" s="31"/>
      <c r="C2" s="3"/>
      <c r="D2" s="3"/>
      <c r="E2" s="3"/>
      <c r="F2" s="3"/>
      <c r="G2" s="3"/>
      <c r="H2" s="3"/>
      <c r="I2" s="3"/>
      <c r="J2" s="3"/>
      <c r="K2" s="3"/>
    </row>
    <row r="3" spans="1:11" ht="13.5">
      <c r="A3" s="3"/>
      <c r="B3" s="363" t="s">
        <v>52</v>
      </c>
      <c r="C3" s="368" t="s">
        <v>15</v>
      </c>
      <c r="D3" s="368"/>
      <c r="E3" s="368">
        <v>25</v>
      </c>
      <c r="F3" s="368"/>
      <c r="G3" s="356">
        <v>30</v>
      </c>
      <c r="H3" s="417"/>
      <c r="I3" s="369" t="s">
        <v>2</v>
      </c>
      <c r="J3" s="370"/>
      <c r="K3" s="31"/>
    </row>
    <row r="4" spans="1:11" ht="13.5">
      <c r="A4" s="3"/>
      <c r="B4" s="365"/>
      <c r="C4" s="371" t="s">
        <v>18</v>
      </c>
      <c r="D4" s="354" t="s">
        <v>4</v>
      </c>
      <c r="E4" s="371" t="s">
        <v>18</v>
      </c>
      <c r="F4" s="354" t="s">
        <v>4</v>
      </c>
      <c r="G4" s="371" t="s">
        <v>18</v>
      </c>
      <c r="H4" s="354" t="s">
        <v>4</v>
      </c>
      <c r="I4" s="356" t="s">
        <v>21</v>
      </c>
      <c r="J4" s="418" t="s">
        <v>19</v>
      </c>
      <c r="K4" s="31"/>
    </row>
    <row r="5" spans="1:11" ht="13.5">
      <c r="A5" s="3"/>
      <c r="B5" s="367"/>
      <c r="C5" s="372"/>
      <c r="D5" s="355"/>
      <c r="E5" s="372"/>
      <c r="F5" s="355"/>
      <c r="G5" s="372"/>
      <c r="H5" s="355"/>
      <c r="I5" s="357"/>
      <c r="J5" s="419"/>
      <c r="K5" s="31"/>
    </row>
    <row r="6" spans="1:11" ht="22.5" customHeight="1">
      <c r="A6" s="3"/>
      <c r="B6" s="136" t="s">
        <v>17</v>
      </c>
      <c r="C6" s="96">
        <f>+C7+C8</f>
        <v>2801</v>
      </c>
      <c r="D6" s="73">
        <f>ROUND(C6/C$6*100,1)</f>
        <v>100</v>
      </c>
      <c r="E6" s="96">
        <f>+E7+E8</f>
        <v>2558</v>
      </c>
      <c r="F6" s="73">
        <f>ROUND(E6/E$6*100,1)</f>
        <v>100</v>
      </c>
      <c r="G6" s="96">
        <f>+G7+G8</f>
        <v>2095</v>
      </c>
      <c r="H6" s="73">
        <f>ROUND(G6/G$6*100,1)</f>
        <v>100</v>
      </c>
      <c r="I6" s="76">
        <f>G6-E6</f>
        <v>-463</v>
      </c>
      <c r="J6" s="137">
        <f>ROUND(I6/E6*100,1)</f>
        <v>-18.1</v>
      </c>
      <c r="K6" s="31"/>
    </row>
    <row r="7" spans="1:11" ht="22.5" customHeight="1">
      <c r="A7" s="3"/>
      <c r="B7" s="138" t="s">
        <v>137</v>
      </c>
      <c r="C7" s="96">
        <v>951</v>
      </c>
      <c r="D7" s="73">
        <f>ROUND(C7/C$6*100,1)</f>
        <v>34</v>
      </c>
      <c r="E7" s="96">
        <v>891</v>
      </c>
      <c r="F7" s="73">
        <f>ROUND(E7/E$6*100,1)</f>
        <v>34.8</v>
      </c>
      <c r="G7" s="96">
        <v>833</v>
      </c>
      <c r="H7" s="73">
        <f>ROUND(G7/G$6*100,1)</f>
        <v>39.8</v>
      </c>
      <c r="I7" s="76">
        <f>G7-E7</f>
        <v>-58</v>
      </c>
      <c r="J7" s="137">
        <f>ROUND(I7/E7*100,1)</f>
        <v>-6.5</v>
      </c>
      <c r="K7" s="31"/>
    </row>
    <row r="8" spans="1:11" ht="22.5" customHeight="1">
      <c r="A8" s="3"/>
      <c r="B8" s="42" t="s">
        <v>125</v>
      </c>
      <c r="C8" s="88">
        <f>+C9+C10</f>
        <v>1850</v>
      </c>
      <c r="D8" s="89">
        <f>ROUND(C8/C$6*100,1)</f>
        <v>66</v>
      </c>
      <c r="E8" s="88">
        <f>+E9+E10</f>
        <v>1667</v>
      </c>
      <c r="F8" s="89">
        <f>ROUND(E8/E$6*100,1)</f>
        <v>65.2</v>
      </c>
      <c r="G8" s="88">
        <f>+G9+G10</f>
        <v>1262</v>
      </c>
      <c r="H8" s="89">
        <f>ROUND(G8/G$6*100,1)</f>
        <v>60.2</v>
      </c>
      <c r="I8" s="91">
        <f>G8-E8</f>
        <v>-405</v>
      </c>
      <c r="J8" s="139">
        <f>ROUND(I8/E8*100,1)</f>
        <v>-24.3</v>
      </c>
      <c r="K8" s="31"/>
    </row>
    <row r="9" spans="1:11" ht="22.5" customHeight="1">
      <c r="A9" s="3"/>
      <c r="B9" s="42" t="s">
        <v>54</v>
      </c>
      <c r="C9" s="88">
        <v>752</v>
      </c>
      <c r="D9" s="89">
        <f>ROUND(C9/C$6*100,1)</f>
        <v>26.8</v>
      </c>
      <c r="E9" s="88">
        <v>723</v>
      </c>
      <c r="F9" s="89">
        <f>ROUND(E9/E$6*100,1)</f>
        <v>28.3</v>
      </c>
      <c r="G9" s="88">
        <v>639</v>
      </c>
      <c r="H9" s="89">
        <f>ROUND(G9/G$6*100,1)</f>
        <v>30.5</v>
      </c>
      <c r="I9" s="91">
        <f>G9-E9</f>
        <v>-84</v>
      </c>
      <c r="J9" s="139">
        <f>ROUND(I9/E9*100,1)</f>
        <v>-11.6</v>
      </c>
      <c r="K9" s="3"/>
    </row>
    <row r="10" spans="1:11" ht="22.5" customHeight="1">
      <c r="A10" s="3"/>
      <c r="B10" s="138" t="s">
        <v>40</v>
      </c>
      <c r="C10" s="96">
        <v>1098</v>
      </c>
      <c r="D10" s="73">
        <f>ROUND(C10/C$6*100,1)</f>
        <v>39.2</v>
      </c>
      <c r="E10" s="96">
        <v>944</v>
      </c>
      <c r="F10" s="73">
        <f>ROUND(E10/E$6*100,1)</f>
        <v>36.9</v>
      </c>
      <c r="G10" s="96">
        <v>623</v>
      </c>
      <c r="H10" s="73">
        <f>ROUND(G10/G$6*100,1)</f>
        <v>29.7</v>
      </c>
      <c r="I10" s="76">
        <f>G10-E10</f>
        <v>-321</v>
      </c>
      <c r="J10" s="137">
        <f>ROUND(I10/E10*100,1)</f>
        <v>-34</v>
      </c>
      <c r="K10" s="3"/>
    </row>
    <row r="11" spans="1:11" ht="4.5" customHeight="1">
      <c r="A11" s="3"/>
      <c r="B11" s="99"/>
      <c r="C11" s="7"/>
      <c r="D11" s="7"/>
      <c r="E11" s="7"/>
      <c r="F11" s="7"/>
      <c r="G11" s="7"/>
      <c r="H11" s="7"/>
      <c r="I11" s="7"/>
      <c r="J11" s="7"/>
      <c r="K11" s="7"/>
    </row>
    <row r="12" ht="13.5">
      <c r="A12" s="140"/>
    </row>
    <row r="13" spans="2:10" ht="108.75" customHeight="1">
      <c r="B13" s="416" t="s">
        <v>138</v>
      </c>
      <c r="C13" s="416"/>
      <c r="D13" s="416"/>
      <c r="E13" s="416"/>
      <c r="F13" s="416"/>
      <c r="G13" s="416"/>
      <c r="H13" s="416"/>
      <c r="I13" s="416"/>
      <c r="J13" s="416"/>
    </row>
    <row r="14" ht="51.75" customHeight="1">
      <c r="A14" s="140"/>
    </row>
    <row r="15" ht="13.5">
      <c r="A15" s="140"/>
    </row>
  </sheetData>
  <sheetProtection/>
  <mergeCells count="15">
    <mergeCell ref="F4:F5"/>
    <mergeCell ref="G4:G5"/>
    <mergeCell ref="H4:H5"/>
    <mergeCell ref="I4:I5"/>
    <mergeCell ref="J4:J5"/>
    <mergeCell ref="B13:J13"/>
    <mergeCell ref="A1:K1"/>
    <mergeCell ref="B3:B5"/>
    <mergeCell ref="C3:D3"/>
    <mergeCell ref="E3:F3"/>
    <mergeCell ref="G3:H3"/>
    <mergeCell ref="I3:J3"/>
    <mergeCell ref="C4:C5"/>
    <mergeCell ref="D4:D5"/>
    <mergeCell ref="E4:E5"/>
  </mergeCells>
  <printOptions/>
  <pageMargins left="0.7480314960629921" right="0.7480314960629921" top="0.984251968503937" bottom="0.984251968503937" header="0.5118110236220472" footer="0.5118110236220472"/>
  <pageSetup fitToHeight="1" fitToWidth="1"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sheetPr>
    <tabColor indexed="40"/>
  </sheetPr>
  <dimension ref="A1:F20"/>
  <sheetViews>
    <sheetView showGridLines="0" view="pageBreakPreview" zoomScale="115" zoomScaleSheetLayoutView="115" zoomScalePageLayoutView="0" workbookViewId="0" topLeftCell="A2">
      <selection activeCell="G11" sqref="G11"/>
    </sheetView>
  </sheetViews>
  <sheetFormatPr defaultColWidth="9.00390625" defaultRowHeight="13.5"/>
  <cols>
    <col min="1" max="1" width="3.375" style="0" customWidth="1"/>
    <col min="2" max="2" width="3.25390625" style="0" customWidth="1"/>
    <col min="3" max="3" width="26.875" style="0" customWidth="1"/>
    <col min="4" max="4" width="11.75390625" style="0" customWidth="1"/>
    <col min="5" max="5" width="10.75390625" style="0" customWidth="1"/>
    <col min="6" max="6" width="13.125" style="0" customWidth="1"/>
  </cols>
  <sheetData>
    <row r="1" spans="1:6" ht="15" customHeight="1">
      <c r="A1" s="421" t="s">
        <v>94</v>
      </c>
      <c r="B1" s="421"/>
      <c r="C1" s="421"/>
      <c r="D1" s="421"/>
      <c r="E1" s="421"/>
      <c r="F1" s="421"/>
    </row>
    <row r="2" spans="1:6" ht="18" customHeight="1">
      <c r="A2" s="42"/>
      <c r="B2" s="42"/>
      <c r="C2" s="42"/>
      <c r="D2" s="42"/>
      <c r="E2" s="42"/>
      <c r="F2" s="62"/>
    </row>
    <row r="3" spans="1:6" ht="23.25" customHeight="1">
      <c r="A3" s="422" t="s">
        <v>116</v>
      </c>
      <c r="B3" s="380"/>
      <c r="C3" s="380"/>
      <c r="D3" s="378" t="s">
        <v>140</v>
      </c>
      <c r="E3" s="378" t="s">
        <v>89</v>
      </c>
      <c r="F3" s="424" t="s">
        <v>141</v>
      </c>
    </row>
    <row r="4" spans="1:6" ht="23.25" customHeight="1">
      <c r="A4" s="423"/>
      <c r="B4" s="398"/>
      <c r="C4" s="398"/>
      <c r="D4" s="382"/>
      <c r="E4" s="382"/>
      <c r="F4" s="425"/>
    </row>
    <row r="5" spans="1:6" s="59" customFormat="1" ht="12.75" customHeight="1">
      <c r="A5" s="141"/>
      <c r="B5" s="142"/>
      <c r="C5" s="142"/>
      <c r="D5" s="143" t="s">
        <v>62</v>
      </c>
      <c r="E5" s="144" t="s">
        <v>84</v>
      </c>
      <c r="F5" s="145"/>
    </row>
    <row r="6" spans="1:6" ht="16.5" customHeight="1">
      <c r="A6" s="426" t="s">
        <v>38</v>
      </c>
      <c r="B6" s="427"/>
      <c r="C6" s="427"/>
      <c r="D6" s="124">
        <v>2095</v>
      </c>
      <c r="E6" s="126">
        <v>100</v>
      </c>
      <c r="F6" s="148"/>
    </row>
    <row r="7" spans="1:6" ht="16.5" customHeight="1">
      <c r="A7" s="149"/>
      <c r="B7" s="147" t="s">
        <v>29</v>
      </c>
      <c r="C7" s="150"/>
      <c r="D7" s="124">
        <v>1262</v>
      </c>
      <c r="E7" s="126">
        <f aca="true" t="shared" si="0" ref="E7:E19">+D7/$D$6*100</f>
        <v>60.23866348448688</v>
      </c>
      <c r="F7" s="148"/>
    </row>
    <row r="8" spans="1:6" ht="16.5" customHeight="1">
      <c r="A8" s="146"/>
      <c r="B8" s="42" t="s">
        <v>85</v>
      </c>
      <c r="C8" s="42"/>
      <c r="D8" s="124">
        <v>737</v>
      </c>
      <c r="E8" s="126">
        <f t="shared" si="0"/>
        <v>35.178997613365155</v>
      </c>
      <c r="F8" s="151"/>
    </row>
    <row r="9" spans="1:6" ht="16.5" customHeight="1">
      <c r="A9" s="146"/>
      <c r="B9" s="147"/>
      <c r="C9" s="152" t="s">
        <v>143</v>
      </c>
      <c r="D9" s="124">
        <v>32</v>
      </c>
      <c r="E9" s="126">
        <f t="shared" si="0"/>
        <v>1.5274463007159904</v>
      </c>
      <c r="F9" s="151"/>
    </row>
    <row r="10" spans="1:6" ht="16.5" customHeight="1">
      <c r="A10" s="146"/>
      <c r="B10" s="147"/>
      <c r="C10" s="152" t="s">
        <v>144</v>
      </c>
      <c r="D10" s="124">
        <v>74</v>
      </c>
      <c r="E10" s="126">
        <f t="shared" si="0"/>
        <v>3.532219570405728</v>
      </c>
      <c r="F10" s="153">
        <v>45342</v>
      </c>
    </row>
    <row r="11" spans="1:6" ht="16.5" customHeight="1">
      <c r="A11" s="146"/>
      <c r="B11" s="147"/>
      <c r="C11" s="152" t="s">
        <v>49</v>
      </c>
      <c r="D11" s="124">
        <v>28</v>
      </c>
      <c r="E11" s="126">
        <f t="shared" si="0"/>
        <v>1.3365155131264916</v>
      </c>
      <c r="F11" s="151"/>
    </row>
    <row r="12" spans="1:6" ht="16.5" customHeight="1">
      <c r="A12" s="146"/>
      <c r="B12" s="147"/>
      <c r="C12" s="152" t="s">
        <v>122</v>
      </c>
      <c r="D12" s="124">
        <v>229</v>
      </c>
      <c r="E12" s="126">
        <f t="shared" si="0"/>
        <v>10.930787589498808</v>
      </c>
      <c r="F12" s="154"/>
    </row>
    <row r="13" spans="1:6" ht="13.5">
      <c r="A13" s="146"/>
      <c r="B13" s="147"/>
      <c r="C13" s="152" t="s">
        <v>146</v>
      </c>
      <c r="D13" s="124">
        <v>159</v>
      </c>
      <c r="E13" s="126">
        <f t="shared" si="0"/>
        <v>7.5894988066825775</v>
      </c>
      <c r="F13" s="154"/>
    </row>
    <row r="14" spans="1:6" ht="13.5">
      <c r="A14" s="146"/>
      <c r="B14" s="147"/>
      <c r="C14" s="152" t="s">
        <v>147</v>
      </c>
      <c r="D14" s="124">
        <v>53</v>
      </c>
      <c r="E14" s="126">
        <f t="shared" si="0"/>
        <v>2.5298329355608593</v>
      </c>
      <c r="F14" s="154"/>
    </row>
    <row r="15" spans="1:6" ht="13.5">
      <c r="A15" s="146"/>
      <c r="B15" s="147"/>
      <c r="C15" s="152" t="s">
        <v>148</v>
      </c>
      <c r="D15" s="124">
        <v>280</v>
      </c>
      <c r="E15" s="126">
        <f t="shared" si="0"/>
        <v>13.365155131264917</v>
      </c>
      <c r="F15" s="151"/>
    </row>
    <row r="16" spans="1:6" ht="13.5">
      <c r="A16" s="146"/>
      <c r="B16" s="155" t="s">
        <v>151</v>
      </c>
      <c r="C16" s="156"/>
      <c r="D16" s="124">
        <v>24</v>
      </c>
      <c r="E16" s="126">
        <f t="shared" si="0"/>
        <v>1.1455847255369929</v>
      </c>
      <c r="F16" s="151"/>
    </row>
    <row r="17" spans="1:6" ht="13.5">
      <c r="A17" s="146"/>
      <c r="B17" s="155" t="s">
        <v>152</v>
      </c>
      <c r="C17" s="156"/>
      <c r="D17" s="124">
        <v>611</v>
      </c>
      <c r="E17" s="126">
        <f t="shared" si="0"/>
        <v>29.16467780429594</v>
      </c>
      <c r="F17" s="151"/>
    </row>
    <row r="18" spans="1:6" ht="13.5">
      <c r="A18" s="146"/>
      <c r="B18" s="155" t="s">
        <v>153</v>
      </c>
      <c r="C18" s="156"/>
      <c r="D18" s="124">
        <v>331</v>
      </c>
      <c r="E18" s="126">
        <f t="shared" si="0"/>
        <v>15.799522673031028</v>
      </c>
      <c r="F18" s="151"/>
    </row>
    <row r="19" spans="1:6" ht="13.5">
      <c r="A19" s="146"/>
      <c r="B19" s="155" t="s">
        <v>133</v>
      </c>
      <c r="C19" s="156"/>
      <c r="D19" s="124">
        <v>337</v>
      </c>
      <c r="E19" s="126">
        <f t="shared" si="0"/>
        <v>16.085918854415272</v>
      </c>
      <c r="F19" s="151"/>
    </row>
    <row r="20" spans="1:6" ht="13.5">
      <c r="A20" s="157"/>
      <c r="B20" s="420"/>
      <c r="C20" s="420"/>
      <c r="D20" s="118"/>
      <c r="E20" s="119"/>
      <c r="F20" s="158"/>
    </row>
  </sheetData>
  <sheetProtection/>
  <mergeCells count="7">
    <mergeCell ref="B20:C20"/>
    <mergeCell ref="A1:F1"/>
    <mergeCell ref="A3:C4"/>
    <mergeCell ref="D3:D4"/>
    <mergeCell ref="E3:E4"/>
    <mergeCell ref="F3:F4"/>
    <mergeCell ref="A6:C6"/>
  </mergeCell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40"/>
    <pageSetUpPr fitToPage="1"/>
  </sheetPr>
  <dimension ref="A1:J26"/>
  <sheetViews>
    <sheetView view="pageBreakPreview" zoomScale="115" zoomScaleSheetLayoutView="115" zoomScalePageLayoutView="0" workbookViewId="0" topLeftCell="A1">
      <selection activeCell="G12" sqref="G12"/>
    </sheetView>
  </sheetViews>
  <sheetFormatPr defaultColWidth="11.375" defaultRowHeight="13.5"/>
  <cols>
    <col min="1" max="1" width="2.625" style="3" customWidth="1"/>
    <col min="2" max="2" width="25.625" style="3" customWidth="1"/>
    <col min="3" max="3" width="3.00390625" style="3" customWidth="1"/>
    <col min="4" max="7" width="8.875" style="3" customWidth="1"/>
    <col min="8" max="8" width="9.875" style="3" customWidth="1"/>
    <col min="9" max="9" width="10.75390625" style="3" customWidth="1"/>
    <col min="10" max="10" width="11.375" style="1" bestFit="1" customWidth="1"/>
    <col min="11" max="16384" width="11.375" style="1" customWidth="1"/>
  </cols>
  <sheetData>
    <row r="1" spans="1:10" ht="13.5" customHeight="1">
      <c r="A1" s="375" t="s">
        <v>154</v>
      </c>
      <c r="B1" s="375"/>
      <c r="C1" s="375"/>
      <c r="D1" s="375"/>
      <c r="E1" s="375"/>
      <c r="F1" s="375"/>
      <c r="G1" s="375"/>
      <c r="H1" s="375"/>
      <c r="I1" s="375"/>
      <c r="J1" s="159"/>
    </row>
    <row r="2" spans="1:9" ht="13.5">
      <c r="A2" s="38"/>
      <c r="B2" s="38"/>
      <c r="C2" s="38"/>
      <c r="D2" s="39"/>
      <c r="E2" s="39"/>
      <c r="F2" s="39"/>
      <c r="G2" s="39"/>
      <c r="H2" s="39"/>
      <c r="I2" s="62"/>
    </row>
    <row r="3" spans="1:9" ht="24" customHeight="1">
      <c r="A3" s="380" t="s">
        <v>25</v>
      </c>
      <c r="B3" s="380"/>
      <c r="C3" s="379"/>
      <c r="D3" s="378" t="s">
        <v>82</v>
      </c>
      <c r="E3" s="376"/>
      <c r="F3" s="378">
        <v>30</v>
      </c>
      <c r="G3" s="402"/>
      <c r="H3" s="403" t="s">
        <v>88</v>
      </c>
      <c r="I3" s="402"/>
    </row>
    <row r="4" spans="1:9" ht="21" customHeight="1">
      <c r="A4" s="398"/>
      <c r="B4" s="398"/>
      <c r="C4" s="395"/>
      <c r="D4" s="45"/>
      <c r="E4" s="64" t="s">
        <v>89</v>
      </c>
      <c r="F4" s="45"/>
      <c r="G4" s="65" t="s">
        <v>89</v>
      </c>
      <c r="H4" s="66" t="s">
        <v>27</v>
      </c>
      <c r="I4" s="65" t="s">
        <v>24</v>
      </c>
    </row>
    <row r="5" spans="1:9" s="59" customFormat="1" ht="12.75" customHeight="1">
      <c r="A5" s="67"/>
      <c r="B5" s="69"/>
      <c r="C5" s="69"/>
      <c r="D5" s="70" t="s">
        <v>62</v>
      </c>
      <c r="E5" s="69" t="s">
        <v>84</v>
      </c>
      <c r="F5" s="70" t="s">
        <v>62</v>
      </c>
      <c r="G5" s="69" t="s">
        <v>84</v>
      </c>
      <c r="H5" s="70" t="s">
        <v>62</v>
      </c>
      <c r="I5" s="69" t="s">
        <v>84</v>
      </c>
    </row>
    <row r="6" spans="1:9" ht="16.5" customHeight="1">
      <c r="A6" s="431" t="s">
        <v>13</v>
      </c>
      <c r="B6" s="431"/>
      <c r="C6" s="432"/>
      <c r="D6" s="160">
        <f>+D7+D22</f>
        <v>2558</v>
      </c>
      <c r="E6" s="74">
        <f aca="true" t="shared" si="0" ref="E6:E15">+ROUND(D6/$D$6*100,1)</f>
        <v>100</v>
      </c>
      <c r="F6" s="160">
        <f>+F7+F22</f>
        <v>2095</v>
      </c>
      <c r="G6" s="74">
        <f aca="true" t="shared" si="1" ref="G6:G15">ROUND(F6/$F$6*100,1)</f>
        <v>100</v>
      </c>
      <c r="H6" s="161">
        <f aca="true" t="shared" si="2" ref="H6:H15">+F6-D6</f>
        <v>-463</v>
      </c>
      <c r="I6" s="77">
        <f aca="true" t="shared" si="3" ref="I6:I15">+ROUND(H6/D6*100,1)</f>
        <v>-18.1</v>
      </c>
    </row>
    <row r="7" spans="1:9" ht="16.5" customHeight="1">
      <c r="A7" s="428" t="s">
        <v>155</v>
      </c>
      <c r="B7" s="428"/>
      <c r="C7" s="163"/>
      <c r="D7" s="164">
        <f>+D8+D21</f>
        <v>2556</v>
      </c>
      <c r="E7" s="74">
        <f t="shared" si="0"/>
        <v>99.9</v>
      </c>
      <c r="F7" s="164">
        <f>+F8+F21</f>
        <v>2093</v>
      </c>
      <c r="G7" s="74">
        <f t="shared" si="1"/>
        <v>99.9</v>
      </c>
      <c r="H7" s="165">
        <f t="shared" si="2"/>
        <v>-463</v>
      </c>
      <c r="I7" s="77">
        <f t="shared" si="3"/>
        <v>-18.1</v>
      </c>
    </row>
    <row r="8" spans="2:9" ht="16.5" customHeight="1">
      <c r="B8" s="166" t="s">
        <v>99</v>
      </c>
      <c r="C8" s="42"/>
      <c r="D8" s="167">
        <f>SUM(D9:D16,D18:D20)</f>
        <v>2496</v>
      </c>
      <c r="E8" s="90">
        <f t="shared" si="0"/>
        <v>97.6</v>
      </c>
      <c r="F8" s="167">
        <f>SUM(F9:F16,F18:F20)</f>
        <v>2065</v>
      </c>
      <c r="G8" s="90">
        <f t="shared" si="1"/>
        <v>98.6</v>
      </c>
      <c r="H8" s="168">
        <f t="shared" si="2"/>
        <v>-431</v>
      </c>
      <c r="I8" s="92">
        <f t="shared" si="3"/>
        <v>-17.3</v>
      </c>
    </row>
    <row r="9" spans="1:9" ht="16.5" customHeight="1">
      <c r="A9" s="42"/>
      <c r="B9" s="169" t="s">
        <v>156</v>
      </c>
      <c r="C9" s="42"/>
      <c r="D9" s="97">
        <v>61</v>
      </c>
      <c r="E9" s="90">
        <f t="shared" si="0"/>
        <v>2.4</v>
      </c>
      <c r="F9" s="97">
        <v>39</v>
      </c>
      <c r="G9" s="90">
        <f t="shared" si="1"/>
        <v>1.9</v>
      </c>
      <c r="H9" s="168">
        <f t="shared" si="2"/>
        <v>-22</v>
      </c>
      <c r="I9" s="92">
        <f t="shared" si="3"/>
        <v>-36.1</v>
      </c>
    </row>
    <row r="10" spans="1:9" ht="16.5" customHeight="1">
      <c r="A10" s="42"/>
      <c r="B10" s="169" t="s">
        <v>157</v>
      </c>
      <c r="C10" s="42"/>
      <c r="D10" s="97">
        <v>80</v>
      </c>
      <c r="E10" s="90">
        <f t="shared" si="0"/>
        <v>3.1</v>
      </c>
      <c r="F10" s="97">
        <v>68</v>
      </c>
      <c r="G10" s="90">
        <f t="shared" si="1"/>
        <v>3.2</v>
      </c>
      <c r="H10" s="168">
        <f t="shared" si="2"/>
        <v>-12</v>
      </c>
      <c r="I10" s="92">
        <f t="shared" si="3"/>
        <v>-15</v>
      </c>
    </row>
    <row r="11" spans="1:9" ht="16.5" customHeight="1">
      <c r="A11" s="42"/>
      <c r="B11" s="169" t="s">
        <v>61</v>
      </c>
      <c r="C11" s="42"/>
      <c r="D11" s="97">
        <v>86</v>
      </c>
      <c r="E11" s="90">
        <f t="shared" si="0"/>
        <v>3.4</v>
      </c>
      <c r="F11" s="97">
        <v>88</v>
      </c>
      <c r="G11" s="90">
        <f t="shared" si="1"/>
        <v>4.2</v>
      </c>
      <c r="H11" s="168">
        <f t="shared" si="2"/>
        <v>2</v>
      </c>
      <c r="I11" s="92">
        <f t="shared" si="3"/>
        <v>2.3</v>
      </c>
    </row>
    <row r="12" spans="1:9" ht="16.5" customHeight="1">
      <c r="A12" s="42"/>
      <c r="B12" s="169" t="s">
        <v>159</v>
      </c>
      <c r="C12" s="42"/>
      <c r="D12" s="97">
        <v>121</v>
      </c>
      <c r="E12" s="90">
        <f t="shared" si="0"/>
        <v>4.7</v>
      </c>
      <c r="F12" s="97">
        <v>95</v>
      </c>
      <c r="G12" s="90">
        <f t="shared" si="1"/>
        <v>4.5</v>
      </c>
      <c r="H12" s="168">
        <f t="shared" si="2"/>
        <v>-26</v>
      </c>
      <c r="I12" s="92">
        <f t="shared" si="3"/>
        <v>-21.5</v>
      </c>
    </row>
    <row r="13" spans="1:9" ht="16.5" customHeight="1">
      <c r="A13" s="42"/>
      <c r="B13" s="169" t="s">
        <v>124</v>
      </c>
      <c r="C13" s="42"/>
      <c r="D13" s="97">
        <v>155</v>
      </c>
      <c r="E13" s="90">
        <f t="shared" si="0"/>
        <v>6.1</v>
      </c>
      <c r="F13" s="97">
        <v>140</v>
      </c>
      <c r="G13" s="90">
        <f t="shared" si="1"/>
        <v>6.7</v>
      </c>
      <c r="H13" s="168">
        <f t="shared" si="2"/>
        <v>-15</v>
      </c>
      <c r="I13" s="92">
        <f t="shared" si="3"/>
        <v>-9.7</v>
      </c>
    </row>
    <row r="14" spans="1:9" ht="16.5" customHeight="1">
      <c r="A14" s="42"/>
      <c r="B14" s="169" t="s">
        <v>161</v>
      </c>
      <c r="C14" s="42"/>
      <c r="D14" s="97">
        <v>203</v>
      </c>
      <c r="E14" s="90">
        <f t="shared" si="0"/>
        <v>7.9</v>
      </c>
      <c r="F14" s="97">
        <v>172</v>
      </c>
      <c r="G14" s="90">
        <f t="shared" si="1"/>
        <v>8.2</v>
      </c>
      <c r="H14" s="168">
        <f t="shared" si="2"/>
        <v>-31</v>
      </c>
      <c r="I14" s="92">
        <f t="shared" si="3"/>
        <v>-15.3</v>
      </c>
    </row>
    <row r="15" spans="1:9" ht="16.5" customHeight="1">
      <c r="A15" s="42"/>
      <c r="B15" s="169" t="s">
        <v>162</v>
      </c>
      <c r="C15" s="42"/>
      <c r="D15" s="97">
        <v>241</v>
      </c>
      <c r="E15" s="90">
        <f t="shared" si="0"/>
        <v>9.4</v>
      </c>
      <c r="F15" s="97">
        <v>198</v>
      </c>
      <c r="G15" s="90">
        <f t="shared" si="1"/>
        <v>9.5</v>
      </c>
      <c r="H15" s="168">
        <f t="shared" si="2"/>
        <v>-43</v>
      </c>
      <c r="I15" s="92">
        <f t="shared" si="3"/>
        <v>-17.8</v>
      </c>
    </row>
    <row r="16" spans="1:9" ht="16.5" customHeight="1">
      <c r="A16" s="42"/>
      <c r="B16" s="169" t="s">
        <v>80</v>
      </c>
      <c r="C16" s="42"/>
      <c r="D16" s="97">
        <v>337</v>
      </c>
      <c r="E16" s="74">
        <f aca="true" t="shared" si="4" ref="E16:E22">+ROUND(D16/$D$6*100,1)</f>
        <v>13.2</v>
      </c>
      <c r="F16" s="97">
        <v>242</v>
      </c>
      <c r="G16" s="74">
        <f aca="true" t="shared" si="5" ref="G16:G22">ROUND(F16/$F$6*100,1)</f>
        <v>11.6</v>
      </c>
      <c r="H16" s="161">
        <f aca="true" t="shared" si="6" ref="H16:H22">+F16-D16</f>
        <v>-95</v>
      </c>
      <c r="I16" s="77">
        <f aca="true" t="shared" si="7" ref="I16:I22">+ROUND(H16/D16*100,1)</f>
        <v>-28.2</v>
      </c>
    </row>
    <row r="17" spans="1:9" ht="16.5" customHeight="1">
      <c r="A17" s="42"/>
      <c r="B17" s="78" t="s">
        <v>163</v>
      </c>
      <c r="C17" s="163"/>
      <c r="D17" s="165">
        <f>SUM(D18:D20)</f>
        <v>1212</v>
      </c>
      <c r="E17" s="74">
        <f t="shared" si="4"/>
        <v>47.4</v>
      </c>
      <c r="F17" s="165">
        <f>SUM(F18:F20)</f>
        <v>1023</v>
      </c>
      <c r="G17" s="74">
        <f t="shared" si="5"/>
        <v>48.8</v>
      </c>
      <c r="H17" s="161">
        <f t="shared" si="6"/>
        <v>-189</v>
      </c>
      <c r="I17" s="77">
        <f t="shared" si="7"/>
        <v>-15.6</v>
      </c>
    </row>
    <row r="18" spans="1:9" ht="16.5" customHeight="1">
      <c r="A18" s="42"/>
      <c r="B18" s="169" t="s">
        <v>164</v>
      </c>
      <c r="C18" s="42"/>
      <c r="D18" s="97">
        <v>360</v>
      </c>
      <c r="E18" s="90">
        <f t="shared" si="4"/>
        <v>14.1</v>
      </c>
      <c r="F18" s="97">
        <v>307</v>
      </c>
      <c r="G18" s="90">
        <f t="shared" si="5"/>
        <v>14.7</v>
      </c>
      <c r="H18" s="168">
        <f t="shared" si="6"/>
        <v>-53</v>
      </c>
      <c r="I18" s="92">
        <f t="shared" si="7"/>
        <v>-14.7</v>
      </c>
    </row>
    <row r="19" spans="1:9" ht="16.5" customHeight="1">
      <c r="A19" s="42"/>
      <c r="B19" s="169" t="s">
        <v>110</v>
      </c>
      <c r="C19" s="42"/>
      <c r="D19" s="97">
        <v>343</v>
      </c>
      <c r="E19" s="90">
        <f t="shared" si="4"/>
        <v>13.4</v>
      </c>
      <c r="F19" s="97">
        <v>285</v>
      </c>
      <c r="G19" s="90">
        <f t="shared" si="5"/>
        <v>13.6</v>
      </c>
      <c r="H19" s="168">
        <f t="shared" si="6"/>
        <v>-58</v>
      </c>
      <c r="I19" s="92">
        <f t="shared" si="7"/>
        <v>-16.9</v>
      </c>
    </row>
    <row r="20" spans="1:9" ht="16.5" customHeight="1">
      <c r="A20" s="42"/>
      <c r="B20" s="169" t="s">
        <v>165</v>
      </c>
      <c r="C20" s="42"/>
      <c r="D20" s="97">
        <v>509</v>
      </c>
      <c r="E20" s="74">
        <f t="shared" si="4"/>
        <v>19.9</v>
      </c>
      <c r="F20" s="97">
        <v>431</v>
      </c>
      <c r="G20" s="74">
        <f t="shared" si="5"/>
        <v>20.6</v>
      </c>
      <c r="H20" s="161">
        <f t="shared" si="6"/>
        <v>-78</v>
      </c>
      <c r="I20" s="77">
        <f t="shared" si="7"/>
        <v>-15.3</v>
      </c>
    </row>
    <row r="21" spans="1:9" ht="16.5" customHeight="1">
      <c r="A21" s="170"/>
      <c r="B21" s="162" t="s">
        <v>167</v>
      </c>
      <c r="C21" s="78"/>
      <c r="D21" s="171">
        <v>60</v>
      </c>
      <c r="E21" s="74">
        <f t="shared" si="4"/>
        <v>2.3</v>
      </c>
      <c r="F21" s="171">
        <v>28</v>
      </c>
      <c r="G21" s="74">
        <f t="shared" si="5"/>
        <v>1.3</v>
      </c>
      <c r="H21" s="161">
        <f t="shared" si="6"/>
        <v>-32</v>
      </c>
      <c r="I21" s="77">
        <f t="shared" si="7"/>
        <v>-53.3</v>
      </c>
    </row>
    <row r="22" spans="1:9" ht="16.5" customHeight="1">
      <c r="A22" s="429" t="s">
        <v>168</v>
      </c>
      <c r="B22" s="430"/>
      <c r="C22" s="172"/>
      <c r="D22" s="173">
        <v>2</v>
      </c>
      <c r="E22" s="74">
        <f t="shared" si="4"/>
        <v>0.1</v>
      </c>
      <c r="F22" s="173">
        <v>2</v>
      </c>
      <c r="G22" s="74">
        <f t="shared" si="5"/>
        <v>0.1</v>
      </c>
      <c r="H22" s="161">
        <f t="shared" si="6"/>
        <v>0</v>
      </c>
      <c r="I22" s="77">
        <f t="shared" si="7"/>
        <v>0</v>
      </c>
    </row>
    <row r="25" spans="2:9" ht="13.5">
      <c r="B25" s="174" t="s">
        <v>70</v>
      </c>
      <c r="C25" s="174"/>
      <c r="D25" s="174"/>
      <c r="E25" s="174"/>
      <c r="F25" s="174"/>
      <c r="G25" s="174"/>
      <c r="H25" s="174"/>
      <c r="I25" s="174"/>
    </row>
    <row r="26" spans="2:9" ht="13.5">
      <c r="B26" s="174"/>
      <c r="C26" s="174"/>
      <c r="D26" s="174"/>
      <c r="E26" s="174"/>
      <c r="F26" s="174"/>
      <c r="G26" s="174"/>
      <c r="H26" s="174"/>
      <c r="I26" s="174"/>
    </row>
  </sheetData>
  <sheetProtection/>
  <mergeCells count="8">
    <mergeCell ref="A7:B7"/>
    <mergeCell ref="A22:B22"/>
    <mergeCell ref="A1:I1"/>
    <mergeCell ref="A3:C4"/>
    <mergeCell ref="D3:E3"/>
    <mergeCell ref="F3:G3"/>
    <mergeCell ref="H3:I3"/>
    <mergeCell ref="A6:C6"/>
  </mergeCells>
  <printOptions/>
  <pageMargins left="0.7480314960629921" right="0.7480314960629921" top="0.984251968503937" bottom="0.984251968503937"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0"/>
    <pageSetUpPr fitToPage="1"/>
  </sheetPr>
  <dimension ref="A1:L12"/>
  <sheetViews>
    <sheetView showGridLines="0" view="pageBreakPreview" zoomScale="115" zoomScaleSheetLayoutView="115" zoomScalePageLayoutView="0" workbookViewId="0" topLeftCell="A1">
      <selection activeCell="D18" sqref="D18"/>
    </sheetView>
  </sheetViews>
  <sheetFormatPr defaultColWidth="11.375" defaultRowHeight="13.5"/>
  <cols>
    <col min="1" max="1" width="3.625" style="1" customWidth="1"/>
    <col min="2" max="2" width="2.875" style="1" customWidth="1"/>
    <col min="3" max="3" width="16.625" style="1" customWidth="1"/>
    <col min="4" max="10" width="8.875" style="1" customWidth="1"/>
    <col min="11" max="11" width="9.875" style="1" customWidth="1"/>
    <col min="12" max="12" width="11.375" style="1" bestFit="1" customWidth="1"/>
    <col min="13" max="16384" width="11.375" style="1" customWidth="1"/>
  </cols>
  <sheetData>
    <row r="1" spans="2:11" ht="13.5" customHeight="1">
      <c r="B1" s="433" t="s">
        <v>20</v>
      </c>
      <c r="C1" s="433"/>
      <c r="D1" s="433"/>
      <c r="E1" s="433"/>
      <c r="F1" s="433"/>
      <c r="G1" s="433"/>
      <c r="H1" s="433"/>
      <c r="I1" s="433"/>
      <c r="J1" s="433"/>
      <c r="K1" s="433"/>
    </row>
    <row r="2" spans="1:12" ht="13.5">
      <c r="A2" s="3"/>
      <c r="B2" s="3"/>
      <c r="C2" s="31"/>
      <c r="D2" s="104"/>
      <c r="E2" s="104"/>
      <c r="F2" s="104"/>
      <c r="G2" s="104"/>
      <c r="H2" s="104"/>
      <c r="I2" s="104"/>
      <c r="J2" s="31"/>
      <c r="K2" s="31"/>
      <c r="L2" s="11"/>
    </row>
    <row r="3" spans="1:12" ht="15" customHeight="1">
      <c r="A3" s="3"/>
      <c r="B3" s="434" t="s">
        <v>169</v>
      </c>
      <c r="C3" s="435"/>
      <c r="D3" s="386" t="s">
        <v>82</v>
      </c>
      <c r="E3" s="176"/>
      <c r="F3" s="176"/>
      <c r="G3" s="386">
        <v>30</v>
      </c>
      <c r="H3" s="176"/>
      <c r="I3" s="177"/>
      <c r="J3" s="442" t="s">
        <v>170</v>
      </c>
      <c r="K3" s="443"/>
      <c r="L3" s="178"/>
    </row>
    <row r="4" spans="1:12" ht="15.75" customHeight="1">
      <c r="A4" s="3"/>
      <c r="B4" s="436"/>
      <c r="C4" s="437"/>
      <c r="D4" s="438"/>
      <c r="E4" s="444" t="s">
        <v>171</v>
      </c>
      <c r="F4" s="445"/>
      <c r="G4" s="440"/>
      <c r="H4" s="444" t="s">
        <v>171</v>
      </c>
      <c r="I4" s="444"/>
      <c r="J4" s="446" t="s">
        <v>68</v>
      </c>
      <c r="K4" s="447"/>
      <c r="L4" s="178"/>
    </row>
    <row r="5" spans="1:12" ht="15.75" customHeight="1">
      <c r="A5" s="3"/>
      <c r="B5" s="398"/>
      <c r="C5" s="395"/>
      <c r="D5" s="439"/>
      <c r="E5" s="66" t="s">
        <v>139</v>
      </c>
      <c r="F5" s="66" t="s">
        <v>172</v>
      </c>
      <c r="G5" s="441"/>
      <c r="H5" s="66" t="s">
        <v>139</v>
      </c>
      <c r="I5" s="66" t="s">
        <v>172</v>
      </c>
      <c r="J5" s="45" t="s">
        <v>21</v>
      </c>
      <c r="K5" s="181" t="s">
        <v>173</v>
      </c>
      <c r="L5" s="182"/>
    </row>
    <row r="6" spans="1:12" s="175" customFormat="1" ht="10.5">
      <c r="A6" s="183"/>
      <c r="B6" s="184"/>
      <c r="C6" s="184"/>
      <c r="D6" s="185" t="s">
        <v>62</v>
      </c>
      <c r="E6" s="184" t="s">
        <v>74</v>
      </c>
      <c r="F6" s="184" t="s">
        <v>120</v>
      </c>
      <c r="G6" s="184" t="s">
        <v>62</v>
      </c>
      <c r="H6" s="184" t="s">
        <v>62</v>
      </c>
      <c r="I6" s="184" t="s">
        <v>120</v>
      </c>
      <c r="J6" s="186" t="s">
        <v>62</v>
      </c>
      <c r="K6" s="187" t="s">
        <v>120</v>
      </c>
      <c r="L6" s="188"/>
    </row>
    <row r="7" spans="1:12" ht="15">
      <c r="A7" s="3"/>
      <c r="B7" s="398" t="s">
        <v>13</v>
      </c>
      <c r="C7" s="395"/>
      <c r="D7" s="96">
        <f>SUM(D8+D11)</f>
        <v>2558</v>
      </c>
      <c r="E7" s="75">
        <f>SUM(E8+E11)</f>
        <v>332</v>
      </c>
      <c r="F7" s="73">
        <f>ROUND(E7/D7*100,1)</f>
        <v>13</v>
      </c>
      <c r="G7" s="54">
        <f>SUM(G8+G11)</f>
        <v>2095</v>
      </c>
      <c r="H7" s="75">
        <f>+H8+H11</f>
        <v>385</v>
      </c>
      <c r="I7" s="73">
        <f>ROUND(H7/G7*100,1)</f>
        <v>18.4</v>
      </c>
      <c r="J7" s="189">
        <f>H7-E7</f>
        <v>53</v>
      </c>
      <c r="K7" s="190">
        <f>ROUND(J7/E7*100,1)</f>
        <v>16</v>
      </c>
      <c r="L7" s="191"/>
    </row>
    <row r="8" spans="1:12" ht="15">
      <c r="A8" s="3"/>
      <c r="B8" s="448" t="s">
        <v>92</v>
      </c>
      <c r="C8" s="449"/>
      <c r="D8" s="88">
        <v>2332</v>
      </c>
      <c r="E8" s="192">
        <v>233</v>
      </c>
      <c r="F8" s="89">
        <f>ROUND(E8/D8*100,1)</f>
        <v>10</v>
      </c>
      <c r="G8" s="47">
        <v>1874</v>
      </c>
      <c r="H8" s="192">
        <f>+H9+H10</f>
        <v>276</v>
      </c>
      <c r="I8" s="89">
        <f>ROUND(H8/G8*100,1)</f>
        <v>14.7</v>
      </c>
      <c r="J8" s="193">
        <f>H8-E8</f>
        <v>43</v>
      </c>
      <c r="K8" s="194">
        <f>ROUND(J8/E8*100,1)</f>
        <v>18.5</v>
      </c>
      <c r="L8" s="191"/>
    </row>
    <row r="9" spans="1:12" ht="15">
      <c r="A9" s="3"/>
      <c r="B9" s="179" t="s">
        <v>176</v>
      </c>
      <c r="C9" s="166" t="s">
        <v>177</v>
      </c>
      <c r="D9" s="88">
        <v>2252</v>
      </c>
      <c r="E9" s="192">
        <v>219</v>
      </c>
      <c r="F9" s="89">
        <f>ROUND(E9/D9*100,1)</f>
        <v>9.7</v>
      </c>
      <c r="G9" s="47">
        <v>1812</v>
      </c>
      <c r="H9" s="192">
        <v>255</v>
      </c>
      <c r="I9" s="89">
        <f>ROUND(H9/G9*100,1)</f>
        <v>14.1</v>
      </c>
      <c r="J9" s="193">
        <f>H9-E9</f>
        <v>36</v>
      </c>
      <c r="K9" s="194">
        <f>ROUND(J9/E9*100,1)</f>
        <v>16.4</v>
      </c>
      <c r="L9" s="191"/>
    </row>
    <row r="10" spans="1:12" ht="15">
      <c r="A10" s="3"/>
      <c r="B10" s="179" t="s">
        <v>178</v>
      </c>
      <c r="C10" s="166" t="s">
        <v>7</v>
      </c>
      <c r="D10" s="88">
        <v>80</v>
      </c>
      <c r="E10" s="192">
        <v>14</v>
      </c>
      <c r="F10" s="89">
        <f>ROUND(E10/D10*100,1)</f>
        <v>17.5</v>
      </c>
      <c r="G10" s="47">
        <v>62</v>
      </c>
      <c r="H10" s="192">
        <v>21</v>
      </c>
      <c r="I10" s="89">
        <f>ROUND(H10/G10*100,1)</f>
        <v>33.9</v>
      </c>
      <c r="J10" s="193">
        <f>H10-E10</f>
        <v>7</v>
      </c>
      <c r="K10" s="194">
        <f>ROUND(J10/E10*100,1)</f>
        <v>50</v>
      </c>
      <c r="L10" s="191"/>
    </row>
    <row r="11" spans="1:12" ht="15">
      <c r="A11" s="3"/>
      <c r="B11" s="450" t="s">
        <v>106</v>
      </c>
      <c r="C11" s="451"/>
      <c r="D11" s="88">
        <v>226</v>
      </c>
      <c r="E11" s="192">
        <v>99</v>
      </c>
      <c r="F11" s="89">
        <f>ROUND(E11/D11*100,1)</f>
        <v>43.8</v>
      </c>
      <c r="G11" s="47">
        <v>221</v>
      </c>
      <c r="H11" s="192">
        <v>109</v>
      </c>
      <c r="I11" s="89">
        <f>ROUND(H11/G11*100,1)</f>
        <v>49.3</v>
      </c>
      <c r="J11" s="193">
        <f>H11-E11</f>
        <v>10</v>
      </c>
      <c r="K11" s="194">
        <f>ROUND(J11/E11*100,1)</f>
        <v>10.1</v>
      </c>
      <c r="L11" s="191"/>
    </row>
    <row r="12" spans="1:12" ht="15">
      <c r="A12" s="3"/>
      <c r="B12" s="429" t="s">
        <v>180</v>
      </c>
      <c r="C12" s="452"/>
      <c r="D12" s="195" t="s">
        <v>41</v>
      </c>
      <c r="E12" s="56" t="s">
        <v>41</v>
      </c>
      <c r="F12" s="56" t="s">
        <v>41</v>
      </c>
      <c r="G12" s="56" t="s">
        <v>41</v>
      </c>
      <c r="H12" s="56" t="s">
        <v>41</v>
      </c>
      <c r="I12" s="56" t="s">
        <v>41</v>
      </c>
      <c r="J12" s="195" t="s">
        <v>41</v>
      </c>
      <c r="K12" s="56" t="s">
        <v>41</v>
      </c>
      <c r="L12" s="191"/>
    </row>
  </sheetData>
  <sheetProtection/>
  <mergeCells count="12">
    <mergeCell ref="B7:C7"/>
    <mergeCell ref="B8:C8"/>
    <mergeCell ref="B11:C11"/>
    <mergeCell ref="B12:C12"/>
    <mergeCell ref="B1:K1"/>
    <mergeCell ref="B3:C5"/>
    <mergeCell ref="D3:D5"/>
    <mergeCell ref="G3:G5"/>
    <mergeCell ref="J3:K3"/>
    <mergeCell ref="E4:F4"/>
    <mergeCell ref="H4:I4"/>
    <mergeCell ref="J4:K4"/>
  </mergeCells>
  <printOptions/>
  <pageMargins left="0.7480314960629921" right="0.7480314960629921" top="0.984251968503937" bottom="0.984251968503937" header="0.5118110236220472" footer="0.5118110236220472"/>
  <pageSetup fitToHeight="1" fitToWidth="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tabColor indexed="40"/>
    <pageSetUpPr fitToPage="1"/>
  </sheetPr>
  <dimension ref="A1:I13"/>
  <sheetViews>
    <sheetView showGridLines="0" view="pageBreakPreview" zoomScale="115" zoomScaleSheetLayoutView="115" zoomScalePageLayoutView="0" workbookViewId="0" topLeftCell="A1">
      <selection activeCell="I8" sqref="I8"/>
    </sheetView>
  </sheetViews>
  <sheetFormatPr defaultColWidth="11.375" defaultRowHeight="13.5"/>
  <cols>
    <col min="1" max="1" width="1.625" style="11" customWidth="1"/>
    <col min="2" max="2" width="35.125" style="1" bestFit="1" customWidth="1"/>
    <col min="3" max="3" width="8.375" style="1" customWidth="1"/>
    <col min="4" max="4" width="7.875" style="1" customWidth="1"/>
    <col min="5" max="7" width="8.75390625" style="1" customWidth="1"/>
    <col min="8" max="8" width="10.25390625" style="1" customWidth="1"/>
    <col min="9" max="9" width="8.75390625" style="1" customWidth="1"/>
    <col min="10" max="10" width="11.375" style="1" bestFit="1" customWidth="1"/>
    <col min="11" max="16384" width="11.375" style="1" customWidth="1"/>
  </cols>
  <sheetData>
    <row r="1" spans="1:9" ht="13.5">
      <c r="A1" s="31"/>
      <c r="B1" s="459" t="s">
        <v>181</v>
      </c>
      <c r="C1" s="459"/>
      <c r="D1" s="459"/>
      <c r="E1" s="459"/>
      <c r="F1" s="459"/>
      <c r="G1" s="459"/>
      <c r="H1" s="459"/>
      <c r="I1" s="3"/>
    </row>
    <row r="2" spans="1:9" ht="4.5" customHeight="1">
      <c r="A2" s="31"/>
      <c r="B2" s="3"/>
      <c r="C2" s="3"/>
      <c r="D2" s="3"/>
      <c r="E2" s="3"/>
      <c r="F2" s="3"/>
      <c r="G2" s="3"/>
      <c r="H2" s="3"/>
      <c r="I2" s="3"/>
    </row>
    <row r="3" spans="1:9" ht="13.5">
      <c r="A3" s="31"/>
      <c r="B3" s="3"/>
      <c r="C3" s="3"/>
      <c r="D3" s="3"/>
      <c r="E3" s="3"/>
      <c r="F3" s="3"/>
      <c r="G3" s="3"/>
      <c r="H3" s="3"/>
      <c r="I3" s="31"/>
    </row>
    <row r="4" spans="1:9" ht="13.5">
      <c r="A4" s="31"/>
      <c r="B4" s="379" t="s">
        <v>169</v>
      </c>
      <c r="C4" s="460" t="s">
        <v>82</v>
      </c>
      <c r="D4" s="460">
        <v>30</v>
      </c>
      <c r="E4" s="403" t="s">
        <v>91</v>
      </c>
      <c r="F4" s="376"/>
      <c r="G4" s="461" t="s">
        <v>88</v>
      </c>
      <c r="H4" s="403"/>
      <c r="I4" s="31"/>
    </row>
    <row r="5" spans="1:9" ht="13.5">
      <c r="A5" s="31"/>
      <c r="B5" s="395"/>
      <c r="C5" s="381"/>
      <c r="D5" s="381"/>
      <c r="E5" s="196" t="s">
        <v>82</v>
      </c>
      <c r="F5" s="196">
        <v>30</v>
      </c>
      <c r="G5" s="196" t="s">
        <v>27</v>
      </c>
      <c r="H5" s="197" t="s">
        <v>109</v>
      </c>
      <c r="I5" s="31"/>
    </row>
    <row r="6" spans="1:9" s="175" customFormat="1" ht="10.5">
      <c r="A6" s="198"/>
      <c r="B6" s="199"/>
      <c r="C6" s="185" t="s">
        <v>160</v>
      </c>
      <c r="D6" s="184" t="s">
        <v>160</v>
      </c>
      <c r="E6" s="184" t="s">
        <v>120</v>
      </c>
      <c r="F6" s="184" t="s">
        <v>120</v>
      </c>
      <c r="G6" s="184" t="s">
        <v>160</v>
      </c>
      <c r="H6" s="184" t="s">
        <v>120</v>
      </c>
      <c r="I6" s="198"/>
    </row>
    <row r="7" spans="1:9" ht="13.5">
      <c r="A7" s="31"/>
      <c r="B7" s="46" t="s">
        <v>13</v>
      </c>
      <c r="C7" s="200">
        <f>+C8+C11</f>
        <v>5750</v>
      </c>
      <c r="D7" s="200">
        <f>+SUM(D8:D11)</f>
        <v>4814</v>
      </c>
      <c r="E7" s="201">
        <v>100</v>
      </c>
      <c r="F7" s="201">
        <f>ROUND(D7/D$7*100,1)</f>
        <v>100</v>
      </c>
      <c r="G7" s="50">
        <f>D7-C7</f>
        <v>-936</v>
      </c>
      <c r="H7" s="139">
        <f>ROUND(G7/C7*100,1)</f>
        <v>-16.3</v>
      </c>
      <c r="I7" s="3"/>
    </row>
    <row r="8" spans="1:9" ht="13.5">
      <c r="A8" s="31"/>
      <c r="B8" s="46" t="s">
        <v>182</v>
      </c>
      <c r="C8" s="200">
        <v>2701</v>
      </c>
      <c r="D8" s="200">
        <v>2073</v>
      </c>
      <c r="E8" s="201">
        <f>ROUND(C8/$C$7*100,1)</f>
        <v>47</v>
      </c>
      <c r="F8" s="201">
        <f>ROUND(D8/$D$7*100,1)</f>
        <v>43.1</v>
      </c>
      <c r="G8" s="202">
        <f>D8-C8</f>
        <v>-628</v>
      </c>
      <c r="H8" s="51">
        <f>ROUND(G8/C8*100,1)</f>
        <v>-23.3</v>
      </c>
      <c r="I8" s="3"/>
    </row>
    <row r="9" spans="1:9" ht="13.5">
      <c r="A9" s="31"/>
      <c r="B9" s="46"/>
      <c r="C9" s="203"/>
      <c r="D9" s="203"/>
      <c r="E9" s="204"/>
      <c r="F9" s="204"/>
      <c r="G9" s="205"/>
      <c r="H9" s="206"/>
      <c r="I9" s="3"/>
    </row>
    <row r="10" spans="1:9" ht="13.5">
      <c r="A10" s="31"/>
      <c r="B10" s="207" t="s">
        <v>184</v>
      </c>
      <c r="C10" s="208" t="s">
        <v>185</v>
      </c>
      <c r="D10" s="203">
        <v>168</v>
      </c>
      <c r="E10" s="208" t="s">
        <v>60</v>
      </c>
      <c r="F10" s="201">
        <f>ROUND(D10/D$7*100,1)</f>
        <v>3.5</v>
      </c>
      <c r="G10" s="453">
        <f>+SUM(D10:D11)-C11</f>
        <v>-308</v>
      </c>
      <c r="H10" s="455">
        <f>+G10/C11*100</f>
        <v>-10.101672679567072</v>
      </c>
      <c r="I10" s="3"/>
    </row>
    <row r="11" spans="1:9" ht="17.25" customHeight="1">
      <c r="A11" s="31"/>
      <c r="B11" s="53" t="s">
        <v>187</v>
      </c>
      <c r="C11" s="75">
        <v>3049</v>
      </c>
      <c r="D11" s="75">
        <v>2573</v>
      </c>
      <c r="E11" s="209">
        <f>ROUND(C11/$C$7*100,1)</f>
        <v>53</v>
      </c>
      <c r="F11" s="209">
        <f>ROUND(D11/D$7*100,1)</f>
        <v>53.4</v>
      </c>
      <c r="G11" s="454"/>
      <c r="H11" s="456"/>
      <c r="I11" s="3"/>
    </row>
    <row r="12" spans="1:9" ht="71.25" customHeight="1">
      <c r="A12" s="31"/>
      <c r="B12" s="457" t="s">
        <v>103</v>
      </c>
      <c r="C12" s="457"/>
      <c r="D12" s="457"/>
      <c r="E12" s="457"/>
      <c r="F12" s="457"/>
      <c r="G12" s="457"/>
      <c r="H12" s="457"/>
      <c r="I12" s="3"/>
    </row>
    <row r="13" spans="2:8" ht="98.25" customHeight="1">
      <c r="B13" s="458" t="s">
        <v>67</v>
      </c>
      <c r="C13" s="458"/>
      <c r="D13" s="458"/>
      <c r="E13" s="458"/>
      <c r="F13" s="458"/>
      <c r="G13" s="458"/>
      <c r="H13" s="458"/>
    </row>
  </sheetData>
  <sheetProtection/>
  <mergeCells count="10">
    <mergeCell ref="G10:G11"/>
    <mergeCell ref="H10:H11"/>
    <mergeCell ref="B12:H12"/>
    <mergeCell ref="B13:H13"/>
    <mergeCell ref="B1:H1"/>
    <mergeCell ref="B4:B5"/>
    <mergeCell ref="C4:C5"/>
    <mergeCell ref="D4:D5"/>
    <mergeCell ref="E4:F4"/>
    <mergeCell ref="G4:H4"/>
  </mergeCells>
  <printOptions/>
  <pageMargins left="0.7480314960629921" right="0.7480314960629921" top="0.984251968503937" bottom="0.984251968503937" header="0.5118110236220472" footer="0.5118110236220472"/>
  <pageSetup fitToHeight="1" fitToWidth="1"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ＦＵＪ９９０３Ｂ０３４１</dc:creator>
  <cp:keywords/>
  <dc:description/>
  <cp:lastModifiedBy>user</cp:lastModifiedBy>
  <cp:lastPrinted>2020-03-09T04:23:13Z</cp:lastPrinted>
  <dcterms:created xsi:type="dcterms:W3CDTF">2004-08-02T07:21:01Z</dcterms:created>
  <dcterms:modified xsi:type="dcterms:W3CDTF">2020-02-24T23:33:24Z</dcterms:modified>
  <cp:category/>
  <cp:version/>
  <cp:contentType/>
  <cp:contentStatus/>
</cp:coreProperties>
</file>