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20730" windowHeight="11760" activeTab="0"/>
  </bookViews>
  <sheets>
    <sheet name="第06表" sheetId="1" r:id="rId1"/>
  </sheets>
  <definedNames>
    <definedName name="_xlnm.Print_Area" localSheetId="0">'第06表'!$A$1:$AL$36</definedName>
    <definedName name="_xlnm.Print_Titles" localSheetId="0">'第06表'!$A:$B,'第06表'!$1:$4</definedName>
  </definedNames>
  <calcPr fullCalcOnLoad="1"/>
</workbook>
</file>

<file path=xl/sharedStrings.xml><?xml version="1.0" encoding="utf-8"?>
<sst xmlns="http://schemas.openxmlformats.org/spreadsheetml/2006/main" count="88" uniqueCount="34">
  <si>
    <t>総数</t>
  </si>
  <si>
    <t>15～19歳</t>
  </si>
  <si>
    <t>総数</t>
  </si>
  <si>
    <t>静岡県</t>
  </si>
  <si>
    <t>男</t>
  </si>
  <si>
    <t>女</t>
  </si>
  <si>
    <r>
      <t>35</t>
    </r>
    <r>
      <rPr>
        <sz val="10"/>
        <rFont val="ＭＳ 明朝"/>
        <family val="1"/>
      </rPr>
      <t>時間未満</t>
    </r>
  </si>
  <si>
    <r>
      <t>35</t>
    </r>
    <r>
      <rPr>
        <sz val="10"/>
        <rFont val="ＭＳ 明朝"/>
        <family val="1"/>
      </rPr>
      <t>～42時間</t>
    </r>
  </si>
  <si>
    <t>65歳以上</t>
  </si>
  <si>
    <r>
      <t>43</t>
    </r>
    <r>
      <rPr>
        <sz val="10"/>
        <rFont val="ＭＳ 明朝"/>
        <family val="1"/>
      </rPr>
      <t>～45</t>
    </r>
  </si>
  <si>
    <r>
      <t>46</t>
    </r>
    <r>
      <rPr>
        <sz val="10"/>
        <rFont val="ＭＳ 明朝"/>
        <family val="1"/>
      </rPr>
      <t>～48</t>
    </r>
  </si>
  <si>
    <r>
      <t>49</t>
    </r>
    <r>
      <rPr>
        <sz val="10"/>
        <rFont val="ＭＳ 明朝"/>
        <family val="1"/>
      </rPr>
      <t>～59</t>
    </r>
  </si>
  <si>
    <r>
      <t>6</t>
    </r>
    <r>
      <rPr>
        <sz val="10"/>
        <rFont val="ＭＳ 明朝"/>
        <family val="1"/>
      </rPr>
      <t>0時間以上</t>
    </r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</si>
  <si>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</si>
  <si>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</si>
  <si>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</si>
  <si>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</si>
  <si>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</si>
  <si>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</si>
  <si>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</si>
  <si>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</si>
  <si>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</si>
  <si>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男女
週間就業時間</t>
  </si>
  <si>
    <r>
      <t>第６表　男女，週間就業時間，年齢別有業者（年間200日以上就業者）数－（平成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年、</t>
    </r>
    <r>
      <rPr>
        <sz val="10"/>
        <rFont val="ＭＳ 明朝"/>
        <family val="1"/>
      </rPr>
      <t>29</t>
    </r>
    <r>
      <rPr>
        <sz val="10"/>
        <rFont val="ＭＳ 明朝"/>
        <family val="1"/>
      </rPr>
      <t>年）</t>
    </r>
  </si>
  <si>
    <r>
      <t>増減（平成2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年－平成</t>
    </r>
    <r>
      <rPr>
        <sz val="10"/>
        <rFont val="ＭＳ 明朝"/>
        <family val="1"/>
      </rPr>
      <t>24</t>
    </r>
    <r>
      <rPr>
        <sz val="10"/>
        <rFont val="ＭＳ 明朝"/>
        <family val="1"/>
      </rPr>
      <t>年）</t>
    </r>
  </si>
  <si>
    <r>
      <t>平成2</t>
    </r>
    <r>
      <rPr>
        <sz val="10"/>
        <rFont val="ＭＳ 明朝"/>
        <family val="1"/>
      </rPr>
      <t>9</t>
    </r>
    <r>
      <rPr>
        <sz val="10"/>
        <rFont val="ＭＳ 明朝"/>
        <family val="1"/>
      </rPr>
      <t>年</t>
    </r>
  </si>
  <si>
    <t>平成24年</t>
  </si>
  <si>
    <t>-</t>
  </si>
  <si>
    <r>
      <t>6</t>
    </r>
    <r>
      <rPr>
        <sz val="10"/>
        <rFont val="ＭＳ 明朝"/>
        <family val="1"/>
      </rPr>
      <t>0～64</t>
    </r>
  </si>
  <si>
    <r>
      <t>6</t>
    </r>
    <r>
      <rPr>
        <sz val="10"/>
        <rFont val="ＭＳ 明朝"/>
        <family val="1"/>
      </rPr>
      <t>5～74</t>
    </r>
  </si>
  <si>
    <r>
      <t>7</t>
    </r>
    <r>
      <rPr>
        <sz val="10"/>
        <rFont val="ＭＳ 明朝"/>
        <family val="1"/>
      </rPr>
      <t>5時間以上</t>
    </r>
  </si>
  <si>
    <t>-</t>
  </si>
  <si>
    <r>
      <t>（注１）　週間就業時間の「</t>
    </r>
    <r>
      <rPr>
        <sz val="10"/>
        <rFont val="ＭＳ 明朝"/>
        <family val="1"/>
      </rPr>
      <t>60時間以上</t>
    </r>
    <r>
      <rPr>
        <sz val="10"/>
        <rFont val="ＭＳ 明朝"/>
        <family val="1"/>
      </rPr>
      <t>」は、「</t>
    </r>
    <r>
      <rPr>
        <sz val="10"/>
        <rFont val="ＭＳ 明朝"/>
        <family val="1"/>
      </rPr>
      <t>60～64時間</t>
    </r>
    <r>
      <rPr>
        <sz val="10"/>
        <rFont val="ＭＳ 明朝"/>
        <family val="1"/>
      </rPr>
      <t>」</t>
    </r>
    <r>
      <rPr>
        <sz val="10"/>
        <rFont val="ＭＳ 明朝"/>
        <family val="1"/>
      </rPr>
      <t>、</t>
    </r>
    <r>
      <rPr>
        <sz val="10"/>
        <rFont val="ＭＳ 明朝"/>
        <family val="1"/>
      </rPr>
      <t>「</t>
    </r>
    <r>
      <rPr>
        <sz val="10"/>
        <rFont val="ＭＳ 明朝"/>
        <family val="1"/>
      </rPr>
      <t>65</t>
    </r>
    <r>
      <rPr>
        <sz val="10"/>
        <rFont val="ＭＳ 明朝"/>
        <family val="1"/>
      </rPr>
      <t>～</t>
    </r>
    <r>
      <rPr>
        <sz val="10"/>
        <rFont val="ＭＳ 明朝"/>
        <family val="1"/>
      </rPr>
      <t>74</t>
    </r>
    <r>
      <rPr>
        <sz val="10"/>
        <rFont val="ＭＳ 明朝"/>
        <family val="1"/>
      </rPr>
      <t>時間」及び「</t>
    </r>
    <r>
      <rPr>
        <sz val="10"/>
        <rFont val="ＭＳ 明朝"/>
        <family val="1"/>
      </rPr>
      <t>75時間以上</t>
    </r>
    <r>
      <rPr>
        <sz val="10"/>
        <rFont val="ＭＳ 明朝"/>
        <family val="1"/>
      </rPr>
      <t>」の年齢別有業者数を合算</t>
    </r>
  </si>
  <si>
    <t>（注２）　「65歳以上」は、「65～69歳」、「70～74歳」及び「75歳以上」の年齢別有業者数を合算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</si>
</sst>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,###,##0;&quot;-&quot;##,###,##0"/>
    <numFmt numFmtId="181" formatCode="\ ###,##0.0;&quot;-&quot;###,##0.0"/>
    <numFmt numFmtId="182" formatCode="##,###,##0;&quot;-&quot;#,###,##0"/>
    <numFmt numFmtId="183" formatCode="00000"/>
    <numFmt numFmtId="184" formatCode="#,###,##0;&quot; -&quot;###,##0"/>
    <numFmt numFmtId="185" formatCode="0;[Red]0"/>
    <numFmt numFmtId="186" formatCode="0_ "/>
    <numFmt numFmtId="187" formatCode="0_);[Red]\(0\)"/>
    <numFmt numFmtId="188" formatCode="###,##0.0;&quot;-&quot;##,##0.0"/>
    <numFmt numFmtId="189" formatCode="0.0_);[Red]\(0.0\)"/>
    <numFmt numFmtId="190" formatCode="#,##0.0"/>
    <numFmt numFmtId="191" formatCode="#,##0.0_ "/>
    <numFmt numFmtId="192" formatCode="0.0000_ "/>
    <numFmt numFmtId="193" formatCode="0.000_ "/>
    <numFmt numFmtId="194" formatCode="0.00_ "/>
    <numFmt numFmtId="195" formatCode="0.0_ "/>
    <numFmt numFmtId="196" formatCode="0.000000_ "/>
    <numFmt numFmtId="197" formatCode="0.00000_ "/>
    <numFmt numFmtId="198" formatCode="#,##0_ ;[Red]\-#,##0\ "/>
    <numFmt numFmtId="199" formatCode="\(@\)"/>
  </numFmts>
  <fonts count="26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Times New Roman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4" borderId="1" applyNumberFormat="0" applyAlignment="0" applyProtection="0"/>
    <xf numFmtId="0" fontId="12" fillId="10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5" borderId="2" applyNumberFormat="0" applyFont="0" applyAlignment="0" applyProtection="0"/>
    <xf numFmtId="0" fontId="13" fillId="0" borderId="3" applyNumberFormat="0" applyFill="0" applyAlignment="0" applyProtection="0"/>
    <xf numFmtId="0" fontId="14" fillId="17" borderId="0" applyNumberFormat="0" applyBorder="0" applyAlignment="0" applyProtection="0"/>
    <xf numFmtId="0" fontId="15" fillId="9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3" borderId="4" applyNumberFormat="0" applyAlignment="0" applyProtection="0"/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4" fillId="7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0" xfId="66" applyFont="1" applyFill="1" applyBorder="1" applyAlignment="1">
      <alignment horizontal="centerContinuous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8" fontId="0" fillId="0" borderId="0" xfId="0" applyNumberFormat="1" applyFont="1" applyFill="1" applyAlignment="1" quotePrefix="1">
      <alignment vertical="center"/>
    </xf>
    <xf numFmtId="38" fontId="0" fillId="0" borderId="14" xfId="0" applyNumberFormat="1" applyFont="1" applyFill="1" applyBorder="1" applyAlignment="1" quotePrefix="1">
      <alignment vertical="center"/>
    </xf>
    <xf numFmtId="38" fontId="0" fillId="0" borderId="16" xfId="0" applyNumberFormat="1" applyFont="1" applyFill="1" applyBorder="1" applyAlignment="1" quotePrefix="1">
      <alignment vertical="center"/>
    </xf>
    <xf numFmtId="38" fontId="0" fillId="0" borderId="15" xfId="0" applyNumberFormat="1" applyFont="1" applyFill="1" applyBorder="1" applyAlignment="1" quotePrefix="1">
      <alignment vertical="center"/>
    </xf>
    <xf numFmtId="38" fontId="0" fillId="0" borderId="0" xfId="0" applyNumberFormat="1" applyFont="1" applyFill="1" applyBorder="1" applyAlignment="1" quotePrefix="1">
      <alignment vertical="center"/>
    </xf>
    <xf numFmtId="184" fontId="0" fillId="0" borderId="17" xfId="0" applyNumberFormat="1" applyFont="1" applyFill="1" applyBorder="1" applyAlignment="1">
      <alignment vertical="center" shrinkToFit="1"/>
    </xf>
    <xf numFmtId="184" fontId="0" fillId="0" borderId="18" xfId="0" applyNumberFormat="1" applyFont="1" applyFill="1" applyBorder="1" applyAlignment="1">
      <alignment vertical="center" shrinkToFit="1"/>
    </xf>
    <xf numFmtId="184" fontId="0" fillId="0" borderId="19" xfId="0" applyNumberFormat="1" applyFont="1" applyFill="1" applyBorder="1" applyAlignment="1">
      <alignment vertical="center" shrinkToFit="1"/>
    </xf>
    <xf numFmtId="184" fontId="0" fillId="0" borderId="12" xfId="0" applyNumberFormat="1" applyFont="1" applyFill="1" applyBorder="1" applyAlignment="1">
      <alignment vertical="center" shrinkToFit="1"/>
    </xf>
    <xf numFmtId="184" fontId="0" fillId="0" borderId="0" xfId="0" applyNumberFormat="1" applyFont="1" applyFill="1" applyBorder="1" applyAlignment="1">
      <alignment vertical="center" shrinkToFit="1"/>
    </xf>
    <xf numFmtId="184" fontId="0" fillId="0" borderId="14" xfId="0" applyNumberFormat="1" applyFont="1" applyFill="1" applyBorder="1" applyAlignment="1">
      <alignment vertical="center" shrinkToFit="1"/>
    </xf>
    <xf numFmtId="184" fontId="0" fillId="0" borderId="13" xfId="0" applyNumberFormat="1" applyFont="1" applyFill="1" applyBorder="1" applyAlignment="1">
      <alignment vertical="center" shrinkToFit="1"/>
    </xf>
    <xf numFmtId="184" fontId="0" fillId="0" borderId="16" xfId="0" applyNumberFormat="1" applyFont="1" applyFill="1" applyBorder="1" applyAlignment="1">
      <alignment vertical="center" shrinkToFit="1"/>
    </xf>
    <xf numFmtId="184" fontId="0" fillId="0" borderId="15" xfId="0" applyNumberFormat="1" applyFont="1" applyFill="1" applyBorder="1" applyAlignment="1">
      <alignment vertical="center" shrinkToFit="1"/>
    </xf>
    <xf numFmtId="38" fontId="0" fillId="0" borderId="12" xfId="0" applyNumberFormat="1" applyFont="1" applyFill="1" applyBorder="1" applyAlignment="1" quotePrefix="1">
      <alignment vertical="center"/>
    </xf>
    <xf numFmtId="38" fontId="0" fillId="0" borderId="16" xfId="0" applyNumberFormat="1" applyFont="1" applyFill="1" applyBorder="1" applyAlignment="1" quotePrefix="1">
      <alignment horizontal="center" vertical="center"/>
    </xf>
    <xf numFmtId="38" fontId="0" fillId="0" borderId="0" xfId="0" applyNumberFormat="1" applyFont="1" applyFill="1" applyBorder="1" applyAlignment="1" quotePrefix="1">
      <alignment horizontal="center" vertical="center"/>
    </xf>
    <xf numFmtId="184" fontId="0" fillId="0" borderId="16" xfId="0" applyNumberFormat="1" applyFont="1" applyFill="1" applyBorder="1" applyAlignment="1">
      <alignment horizontal="center" vertical="center" shrinkToFit="1"/>
    </xf>
    <xf numFmtId="184" fontId="0" fillId="0" borderId="0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_Sheet1_015：就業日数時間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6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G3" sqref="G3"/>
      <selection pane="topRight" activeCell="J3" sqref="J3"/>
      <selection pane="bottomLeft" activeCell="G11" sqref="G11"/>
      <selection pane="bottomRight" activeCell="B1" sqref="B1"/>
    </sheetView>
  </sheetViews>
  <sheetFormatPr defaultColWidth="9.00390625" defaultRowHeight="15" customHeight="1"/>
  <cols>
    <col min="1" max="1" width="1.875" style="7" customWidth="1"/>
    <col min="2" max="2" width="12.125" style="7" customWidth="1"/>
    <col min="3" max="3" width="10.75390625" style="7" customWidth="1"/>
    <col min="4" max="14" width="8.75390625" style="7" customWidth="1"/>
    <col min="15" max="15" width="10.75390625" style="7" customWidth="1"/>
    <col min="16" max="38" width="8.75390625" style="7" customWidth="1"/>
    <col min="39" max="16384" width="9.125" style="7" customWidth="1"/>
  </cols>
  <sheetData>
    <row r="1" s="6" customFormat="1" ht="15" customHeight="1">
      <c r="C1" s="6" t="s">
        <v>23</v>
      </c>
    </row>
    <row r="2" spans="1:10" ht="15" customHeight="1">
      <c r="A2" s="1" t="s">
        <v>3</v>
      </c>
      <c r="B2" s="6"/>
      <c r="C2" s="6"/>
      <c r="D2" s="6"/>
      <c r="E2" s="6"/>
      <c r="F2" s="6"/>
      <c r="G2" s="6"/>
      <c r="H2" s="6"/>
      <c r="I2" s="8"/>
      <c r="J2" s="8"/>
    </row>
    <row r="3" spans="1:38" ht="15" customHeight="1">
      <c r="A3" s="36" t="s">
        <v>22</v>
      </c>
      <c r="B3" s="37"/>
      <c r="C3" s="4" t="s">
        <v>25</v>
      </c>
      <c r="D3" s="3"/>
      <c r="E3" s="3"/>
      <c r="F3" s="3"/>
      <c r="G3" s="3"/>
      <c r="H3" s="3"/>
      <c r="I3" s="3"/>
      <c r="J3" s="5"/>
      <c r="K3" s="3"/>
      <c r="L3" s="3"/>
      <c r="M3" s="3"/>
      <c r="N3" s="3"/>
      <c r="O3" s="4" t="s">
        <v>26</v>
      </c>
      <c r="P3" s="3"/>
      <c r="Q3" s="3"/>
      <c r="R3" s="3"/>
      <c r="S3" s="3"/>
      <c r="T3" s="3"/>
      <c r="U3" s="3"/>
      <c r="V3" s="5"/>
      <c r="W3" s="3"/>
      <c r="X3" s="3"/>
      <c r="Y3" s="3"/>
      <c r="Z3" s="3"/>
      <c r="AA3" s="2" t="s">
        <v>24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t="15" customHeight="1">
      <c r="A4" s="38"/>
      <c r="B4" s="39"/>
      <c r="C4" s="13" t="s">
        <v>0</v>
      </c>
      <c r="D4" s="9" t="s">
        <v>1</v>
      </c>
      <c r="E4" s="9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9" t="s">
        <v>20</v>
      </c>
      <c r="M4" s="9" t="s">
        <v>21</v>
      </c>
      <c r="N4" s="9" t="s">
        <v>8</v>
      </c>
      <c r="O4" s="13" t="s">
        <v>0</v>
      </c>
      <c r="P4" s="9" t="s">
        <v>1</v>
      </c>
      <c r="Q4" s="9" t="s">
        <v>13</v>
      </c>
      <c r="R4" s="9" t="s">
        <v>14</v>
      </c>
      <c r="S4" s="9" t="s">
        <v>15</v>
      </c>
      <c r="T4" s="9" t="s">
        <v>16</v>
      </c>
      <c r="U4" s="9" t="s">
        <v>17</v>
      </c>
      <c r="V4" s="9" t="s">
        <v>18</v>
      </c>
      <c r="W4" s="9" t="s">
        <v>19</v>
      </c>
      <c r="X4" s="9" t="s">
        <v>20</v>
      </c>
      <c r="Y4" s="9" t="s">
        <v>21</v>
      </c>
      <c r="Z4" s="9" t="s">
        <v>8</v>
      </c>
      <c r="AA4" s="13" t="s">
        <v>0</v>
      </c>
      <c r="AB4" s="9" t="s">
        <v>1</v>
      </c>
      <c r="AC4" s="9" t="s">
        <v>13</v>
      </c>
      <c r="AD4" s="9" t="s">
        <v>14</v>
      </c>
      <c r="AE4" s="9" t="s">
        <v>15</v>
      </c>
      <c r="AF4" s="9" t="s">
        <v>16</v>
      </c>
      <c r="AG4" s="9" t="s">
        <v>17</v>
      </c>
      <c r="AH4" s="9" t="s">
        <v>18</v>
      </c>
      <c r="AI4" s="9" t="s">
        <v>19</v>
      </c>
      <c r="AJ4" s="9" t="s">
        <v>20</v>
      </c>
      <c r="AK4" s="9" t="s">
        <v>21</v>
      </c>
      <c r="AL4" s="9" t="s">
        <v>8</v>
      </c>
    </row>
    <row r="5" spans="1:38" ht="15" customHeight="1">
      <c r="A5" s="10" t="s">
        <v>2</v>
      </c>
      <c r="B5" s="14"/>
      <c r="C5" s="17">
        <v>1527900</v>
      </c>
      <c r="D5" s="17">
        <v>11700</v>
      </c>
      <c r="E5" s="17">
        <v>82900</v>
      </c>
      <c r="F5" s="17">
        <v>123400</v>
      </c>
      <c r="G5" s="17">
        <v>141500</v>
      </c>
      <c r="H5" s="17">
        <v>150800</v>
      </c>
      <c r="I5" s="17">
        <v>195900</v>
      </c>
      <c r="J5" s="17">
        <v>202300</v>
      </c>
      <c r="K5" s="17">
        <v>173400</v>
      </c>
      <c r="L5" s="17">
        <v>162400</v>
      </c>
      <c r="M5" s="17">
        <v>124100</v>
      </c>
      <c r="N5" s="18">
        <f>87100+39700+32600</f>
        <v>159400</v>
      </c>
      <c r="O5" s="17">
        <v>1565000</v>
      </c>
      <c r="P5" s="17">
        <v>15000</v>
      </c>
      <c r="Q5" s="17">
        <v>87800</v>
      </c>
      <c r="R5" s="17">
        <v>136500</v>
      </c>
      <c r="S5" s="17">
        <v>153800</v>
      </c>
      <c r="T5" s="17">
        <v>187900</v>
      </c>
      <c r="U5" s="17">
        <v>196000</v>
      </c>
      <c r="V5" s="17">
        <v>179300</v>
      </c>
      <c r="W5" s="17">
        <v>164600</v>
      </c>
      <c r="X5" s="17">
        <v>160200</v>
      </c>
      <c r="Y5" s="17">
        <v>150200</v>
      </c>
      <c r="Z5" s="18">
        <v>133700</v>
      </c>
      <c r="AA5" s="22">
        <f aca="true" t="shared" si="0" ref="AA5:AL5">C5-O5</f>
        <v>-37100</v>
      </c>
      <c r="AB5" s="23">
        <f t="shared" si="0"/>
        <v>-3300</v>
      </c>
      <c r="AC5" s="23">
        <f t="shared" si="0"/>
        <v>-4900</v>
      </c>
      <c r="AD5" s="23">
        <f t="shared" si="0"/>
        <v>-13100</v>
      </c>
      <c r="AE5" s="23">
        <f t="shared" si="0"/>
        <v>-12300</v>
      </c>
      <c r="AF5" s="23">
        <f t="shared" si="0"/>
        <v>-37100</v>
      </c>
      <c r="AG5" s="23">
        <f t="shared" si="0"/>
        <v>-100</v>
      </c>
      <c r="AH5" s="23">
        <f t="shared" si="0"/>
        <v>23000</v>
      </c>
      <c r="AI5" s="23">
        <f t="shared" si="0"/>
        <v>8800</v>
      </c>
      <c r="AJ5" s="23">
        <f t="shared" si="0"/>
        <v>2200</v>
      </c>
      <c r="AK5" s="23">
        <f t="shared" si="0"/>
        <v>-26100</v>
      </c>
      <c r="AL5" s="24">
        <f t="shared" si="0"/>
        <v>25700</v>
      </c>
    </row>
    <row r="6" spans="1:38" ht="15" customHeight="1">
      <c r="A6" s="11"/>
      <c r="B6" s="14" t="s">
        <v>6</v>
      </c>
      <c r="C6" s="17">
        <v>246000</v>
      </c>
      <c r="D6" s="17">
        <v>600</v>
      </c>
      <c r="E6" s="17">
        <v>7500</v>
      </c>
      <c r="F6" s="17">
        <v>14400</v>
      </c>
      <c r="G6" s="17">
        <v>17800</v>
      </c>
      <c r="H6" s="17">
        <v>20400</v>
      </c>
      <c r="I6" s="17">
        <v>30300</v>
      </c>
      <c r="J6" s="17">
        <v>29600</v>
      </c>
      <c r="K6" s="17">
        <v>23900</v>
      </c>
      <c r="L6" s="17">
        <v>25100</v>
      </c>
      <c r="M6" s="17">
        <v>25900</v>
      </c>
      <c r="N6" s="18">
        <f>26600+14100+9600</f>
        <v>50300</v>
      </c>
      <c r="O6" s="17">
        <v>219100</v>
      </c>
      <c r="P6" s="17">
        <v>1500</v>
      </c>
      <c r="Q6" s="17">
        <v>7000</v>
      </c>
      <c r="R6" s="17">
        <v>11400</v>
      </c>
      <c r="S6" s="17">
        <v>14400</v>
      </c>
      <c r="T6" s="17">
        <v>23400</v>
      </c>
      <c r="U6" s="17">
        <v>26900</v>
      </c>
      <c r="V6" s="17">
        <v>22300</v>
      </c>
      <c r="W6" s="17">
        <v>20900</v>
      </c>
      <c r="X6" s="17">
        <v>23800</v>
      </c>
      <c r="Y6" s="17">
        <v>30500</v>
      </c>
      <c r="Z6" s="18">
        <v>36900</v>
      </c>
      <c r="AA6" s="25">
        <f aca="true" t="shared" si="1" ref="AA6:AA34">C6-O6</f>
        <v>26900</v>
      </c>
      <c r="AB6" s="26">
        <f aca="true" t="shared" si="2" ref="AB6:AB13">D6-P6</f>
        <v>-900</v>
      </c>
      <c r="AC6" s="26">
        <f aca="true" t="shared" si="3" ref="AC6:AC34">E6-Q6</f>
        <v>500</v>
      </c>
      <c r="AD6" s="26">
        <f aca="true" t="shared" si="4" ref="AD6:AD34">F6-R6</f>
        <v>3000</v>
      </c>
      <c r="AE6" s="26">
        <f aca="true" t="shared" si="5" ref="AE6:AE34">G6-S6</f>
        <v>3400</v>
      </c>
      <c r="AF6" s="26">
        <f aca="true" t="shared" si="6" ref="AF6:AF34">H6-T6</f>
        <v>-3000</v>
      </c>
      <c r="AG6" s="26">
        <f aca="true" t="shared" si="7" ref="AG6:AG34">I6-U6</f>
        <v>3400</v>
      </c>
      <c r="AH6" s="26">
        <f aca="true" t="shared" si="8" ref="AH6:AH34">J6-V6</f>
        <v>7300</v>
      </c>
      <c r="AI6" s="26">
        <f aca="true" t="shared" si="9" ref="AI6:AI34">K6-W6</f>
        <v>3000</v>
      </c>
      <c r="AJ6" s="26">
        <f aca="true" t="shared" si="10" ref="AJ6:AJ34">L6-X6</f>
        <v>1300</v>
      </c>
      <c r="AK6" s="26">
        <f aca="true" t="shared" si="11" ref="AK6:AK34">M6-Y6</f>
        <v>-4600</v>
      </c>
      <c r="AL6" s="27">
        <f aca="true" t="shared" si="12" ref="AL6:AL34">N6-Z6</f>
        <v>13400</v>
      </c>
    </row>
    <row r="7" spans="1:38" ht="15" customHeight="1">
      <c r="A7" s="11"/>
      <c r="B7" s="14" t="s">
        <v>7</v>
      </c>
      <c r="C7" s="17">
        <v>490700</v>
      </c>
      <c r="D7" s="17">
        <v>4300</v>
      </c>
      <c r="E7" s="17">
        <v>26800</v>
      </c>
      <c r="F7" s="17">
        <v>40000</v>
      </c>
      <c r="G7" s="17">
        <v>42600</v>
      </c>
      <c r="H7" s="17">
        <v>45200</v>
      </c>
      <c r="I7" s="17">
        <v>58900</v>
      </c>
      <c r="J7" s="17">
        <v>61800</v>
      </c>
      <c r="K7" s="17">
        <v>54400</v>
      </c>
      <c r="L7" s="17">
        <v>59200</v>
      </c>
      <c r="M7" s="17">
        <v>53300</v>
      </c>
      <c r="N7" s="18">
        <f>26100+9900+8300</f>
        <v>44300</v>
      </c>
      <c r="O7" s="17">
        <v>510300</v>
      </c>
      <c r="P7" s="17">
        <v>5100</v>
      </c>
      <c r="Q7" s="17">
        <v>32000</v>
      </c>
      <c r="R7" s="17">
        <v>47000</v>
      </c>
      <c r="S7" s="17">
        <v>48100</v>
      </c>
      <c r="T7" s="17">
        <v>56600</v>
      </c>
      <c r="U7" s="17">
        <v>56900</v>
      </c>
      <c r="V7" s="17">
        <v>58600</v>
      </c>
      <c r="W7" s="17">
        <v>55200</v>
      </c>
      <c r="X7" s="17">
        <v>60400</v>
      </c>
      <c r="Y7" s="17">
        <v>54500</v>
      </c>
      <c r="Z7" s="18">
        <v>35800</v>
      </c>
      <c r="AA7" s="25">
        <f t="shared" si="1"/>
        <v>-19600</v>
      </c>
      <c r="AB7" s="26">
        <f t="shared" si="2"/>
        <v>-800</v>
      </c>
      <c r="AC7" s="26">
        <f t="shared" si="3"/>
        <v>-5200</v>
      </c>
      <c r="AD7" s="26">
        <f t="shared" si="4"/>
        <v>-7000</v>
      </c>
      <c r="AE7" s="26">
        <f t="shared" si="5"/>
        <v>-5500</v>
      </c>
      <c r="AF7" s="26">
        <f t="shared" si="6"/>
        <v>-11400</v>
      </c>
      <c r="AG7" s="26">
        <f t="shared" si="7"/>
        <v>2000</v>
      </c>
      <c r="AH7" s="26">
        <f t="shared" si="8"/>
        <v>3200</v>
      </c>
      <c r="AI7" s="26">
        <f t="shared" si="9"/>
        <v>-800</v>
      </c>
      <c r="AJ7" s="26">
        <f t="shared" si="10"/>
        <v>-1200</v>
      </c>
      <c r="AK7" s="26">
        <f t="shared" si="11"/>
        <v>-1200</v>
      </c>
      <c r="AL7" s="27">
        <f t="shared" si="12"/>
        <v>8500</v>
      </c>
    </row>
    <row r="8" spans="1:38" ht="15" customHeight="1">
      <c r="A8" s="11"/>
      <c r="B8" s="14" t="s">
        <v>9</v>
      </c>
      <c r="C8" s="17">
        <v>218800</v>
      </c>
      <c r="D8" s="17">
        <v>3000</v>
      </c>
      <c r="E8" s="17">
        <v>18600</v>
      </c>
      <c r="F8" s="17">
        <v>21700</v>
      </c>
      <c r="G8" s="17">
        <v>22000</v>
      </c>
      <c r="H8" s="17">
        <v>23300</v>
      </c>
      <c r="I8" s="17">
        <v>28200</v>
      </c>
      <c r="J8" s="17">
        <v>25700</v>
      </c>
      <c r="K8" s="17">
        <v>28200</v>
      </c>
      <c r="L8" s="17">
        <v>21400</v>
      </c>
      <c r="M8" s="17">
        <v>12800</v>
      </c>
      <c r="N8" s="18">
        <f>8800+3200+2000</f>
        <v>14000</v>
      </c>
      <c r="O8" s="17">
        <v>195100</v>
      </c>
      <c r="P8" s="17">
        <v>2600</v>
      </c>
      <c r="Q8" s="17">
        <v>14900</v>
      </c>
      <c r="R8" s="17">
        <v>17800</v>
      </c>
      <c r="S8" s="17">
        <v>20600</v>
      </c>
      <c r="T8" s="17">
        <v>25300</v>
      </c>
      <c r="U8" s="17">
        <v>25100</v>
      </c>
      <c r="V8" s="17">
        <v>23900</v>
      </c>
      <c r="W8" s="17">
        <v>21700</v>
      </c>
      <c r="X8" s="17">
        <v>19900</v>
      </c>
      <c r="Y8" s="17">
        <v>14200</v>
      </c>
      <c r="Z8" s="18">
        <v>9000</v>
      </c>
      <c r="AA8" s="25">
        <f t="shared" si="1"/>
        <v>23700</v>
      </c>
      <c r="AB8" s="26">
        <f t="shared" si="2"/>
        <v>400</v>
      </c>
      <c r="AC8" s="26">
        <f t="shared" si="3"/>
        <v>3700</v>
      </c>
      <c r="AD8" s="26">
        <f t="shared" si="4"/>
        <v>3900</v>
      </c>
      <c r="AE8" s="26">
        <f t="shared" si="5"/>
        <v>1400</v>
      </c>
      <c r="AF8" s="26">
        <f t="shared" si="6"/>
        <v>-2000</v>
      </c>
      <c r="AG8" s="26">
        <f t="shared" si="7"/>
        <v>3100</v>
      </c>
      <c r="AH8" s="26">
        <f t="shared" si="8"/>
        <v>1800</v>
      </c>
      <c r="AI8" s="26">
        <f t="shared" si="9"/>
        <v>6500</v>
      </c>
      <c r="AJ8" s="26">
        <f t="shared" si="10"/>
        <v>1500</v>
      </c>
      <c r="AK8" s="26">
        <f t="shared" si="11"/>
        <v>-1400</v>
      </c>
      <c r="AL8" s="27">
        <f t="shared" si="12"/>
        <v>5000</v>
      </c>
    </row>
    <row r="9" spans="1:38" ht="15" customHeight="1">
      <c r="A9" s="11"/>
      <c r="B9" s="14" t="s">
        <v>10</v>
      </c>
      <c r="C9" s="17">
        <v>175000</v>
      </c>
      <c r="D9" s="17">
        <v>1300</v>
      </c>
      <c r="E9" s="17">
        <v>7900</v>
      </c>
      <c r="F9" s="17">
        <v>13500</v>
      </c>
      <c r="G9" s="17">
        <v>17100</v>
      </c>
      <c r="H9" s="17">
        <v>18500</v>
      </c>
      <c r="I9" s="17">
        <v>22100</v>
      </c>
      <c r="J9" s="17">
        <v>26300</v>
      </c>
      <c r="K9" s="17">
        <v>19600</v>
      </c>
      <c r="L9" s="17">
        <v>20300</v>
      </c>
      <c r="M9" s="17">
        <v>11200</v>
      </c>
      <c r="N9" s="18">
        <f>8400+4300+4300</f>
        <v>17000</v>
      </c>
      <c r="O9" s="17">
        <v>189200</v>
      </c>
      <c r="P9" s="17">
        <v>1200</v>
      </c>
      <c r="Q9" s="17">
        <v>11200</v>
      </c>
      <c r="R9" s="17">
        <v>20000</v>
      </c>
      <c r="S9" s="17">
        <v>19300</v>
      </c>
      <c r="T9" s="17">
        <v>24300</v>
      </c>
      <c r="U9" s="17">
        <v>21900</v>
      </c>
      <c r="V9" s="17">
        <v>20300</v>
      </c>
      <c r="W9" s="17">
        <v>17200</v>
      </c>
      <c r="X9" s="17">
        <v>20600</v>
      </c>
      <c r="Y9" s="17">
        <v>17600</v>
      </c>
      <c r="Z9" s="18">
        <v>15600</v>
      </c>
      <c r="AA9" s="25">
        <f t="shared" si="1"/>
        <v>-14200</v>
      </c>
      <c r="AB9" s="26">
        <f t="shared" si="2"/>
        <v>100</v>
      </c>
      <c r="AC9" s="26">
        <f t="shared" si="3"/>
        <v>-3300</v>
      </c>
      <c r="AD9" s="26">
        <f t="shared" si="4"/>
        <v>-6500</v>
      </c>
      <c r="AE9" s="26">
        <f t="shared" si="5"/>
        <v>-2200</v>
      </c>
      <c r="AF9" s="26">
        <f t="shared" si="6"/>
        <v>-5800</v>
      </c>
      <c r="AG9" s="26">
        <f t="shared" si="7"/>
        <v>200</v>
      </c>
      <c r="AH9" s="26">
        <f t="shared" si="8"/>
        <v>6000</v>
      </c>
      <c r="AI9" s="26">
        <f t="shared" si="9"/>
        <v>2400</v>
      </c>
      <c r="AJ9" s="26">
        <f t="shared" si="10"/>
        <v>-300</v>
      </c>
      <c r="AK9" s="26">
        <f t="shared" si="11"/>
        <v>-6400</v>
      </c>
      <c r="AL9" s="27">
        <f t="shared" si="12"/>
        <v>1400</v>
      </c>
    </row>
    <row r="10" spans="1:38" ht="15" customHeight="1">
      <c r="A10" s="11"/>
      <c r="B10" s="14" t="s">
        <v>11</v>
      </c>
      <c r="C10" s="17">
        <v>244300</v>
      </c>
      <c r="D10" s="17">
        <v>2100</v>
      </c>
      <c r="E10" s="17">
        <v>13200</v>
      </c>
      <c r="F10" s="17">
        <v>23400</v>
      </c>
      <c r="G10" s="17">
        <v>27200</v>
      </c>
      <c r="H10" s="17">
        <v>27700</v>
      </c>
      <c r="I10" s="17">
        <v>35500</v>
      </c>
      <c r="J10" s="17">
        <v>35100</v>
      </c>
      <c r="K10" s="17">
        <v>27500</v>
      </c>
      <c r="L10" s="17">
        <v>21700</v>
      </c>
      <c r="M10" s="17">
        <v>13400</v>
      </c>
      <c r="N10" s="18">
        <f>9000+4100+4400</f>
        <v>17500</v>
      </c>
      <c r="O10" s="17">
        <v>266800</v>
      </c>
      <c r="P10" s="17">
        <v>2900</v>
      </c>
      <c r="Q10" s="17">
        <v>14000</v>
      </c>
      <c r="R10" s="17">
        <v>23300</v>
      </c>
      <c r="S10" s="17">
        <v>31200</v>
      </c>
      <c r="T10" s="17">
        <v>34200</v>
      </c>
      <c r="U10" s="17">
        <v>36900</v>
      </c>
      <c r="V10" s="17">
        <v>31500</v>
      </c>
      <c r="W10" s="17">
        <v>31900</v>
      </c>
      <c r="X10" s="17">
        <v>20800</v>
      </c>
      <c r="Y10" s="17">
        <v>20000</v>
      </c>
      <c r="Z10" s="18">
        <v>20100</v>
      </c>
      <c r="AA10" s="25">
        <f t="shared" si="1"/>
        <v>-22500</v>
      </c>
      <c r="AB10" s="26">
        <f t="shared" si="2"/>
        <v>-800</v>
      </c>
      <c r="AC10" s="26">
        <f t="shared" si="3"/>
        <v>-800</v>
      </c>
      <c r="AD10" s="26">
        <f t="shared" si="4"/>
        <v>100</v>
      </c>
      <c r="AE10" s="26">
        <f t="shared" si="5"/>
        <v>-4000</v>
      </c>
      <c r="AF10" s="26">
        <f t="shared" si="6"/>
        <v>-6500</v>
      </c>
      <c r="AG10" s="26">
        <f t="shared" si="7"/>
        <v>-1400</v>
      </c>
      <c r="AH10" s="26">
        <f t="shared" si="8"/>
        <v>3600</v>
      </c>
      <c r="AI10" s="26">
        <f t="shared" si="9"/>
        <v>-4400</v>
      </c>
      <c r="AJ10" s="26">
        <f t="shared" si="10"/>
        <v>900</v>
      </c>
      <c r="AK10" s="26">
        <f t="shared" si="11"/>
        <v>-6600</v>
      </c>
      <c r="AL10" s="27">
        <f t="shared" si="12"/>
        <v>-2600</v>
      </c>
    </row>
    <row r="11" spans="1:38" ht="15" customHeight="1">
      <c r="A11" s="11"/>
      <c r="B11" s="14" t="s">
        <v>12</v>
      </c>
      <c r="C11" s="21">
        <f>SUM(C12:C14)</f>
        <v>148400</v>
      </c>
      <c r="D11" s="21">
        <f aca="true" t="shared" si="13" ref="D11:N11">SUM(D12:D14)</f>
        <v>400</v>
      </c>
      <c r="E11" s="21">
        <f t="shared" si="13"/>
        <v>8800</v>
      </c>
      <c r="F11" s="21">
        <f t="shared" si="13"/>
        <v>9800</v>
      </c>
      <c r="G11" s="21">
        <f t="shared" si="13"/>
        <v>14600</v>
      </c>
      <c r="H11" s="21">
        <f t="shared" si="13"/>
        <v>15200</v>
      </c>
      <c r="I11" s="21">
        <f t="shared" si="13"/>
        <v>19800</v>
      </c>
      <c r="J11" s="21">
        <f t="shared" si="13"/>
        <v>23300</v>
      </c>
      <c r="K11" s="21">
        <f t="shared" si="13"/>
        <v>19600</v>
      </c>
      <c r="L11" s="21">
        <f t="shared" si="13"/>
        <v>14100</v>
      </c>
      <c r="M11" s="21">
        <f t="shared" si="13"/>
        <v>7300</v>
      </c>
      <c r="N11" s="21">
        <f t="shared" si="13"/>
        <v>15500</v>
      </c>
      <c r="O11" s="31">
        <v>182900</v>
      </c>
      <c r="P11" s="21">
        <v>1700</v>
      </c>
      <c r="Q11" s="21">
        <v>8600</v>
      </c>
      <c r="R11" s="21">
        <v>17100</v>
      </c>
      <c r="S11" s="21">
        <v>19900</v>
      </c>
      <c r="T11" s="21">
        <v>23800</v>
      </c>
      <c r="U11" s="21">
        <v>28100</v>
      </c>
      <c r="V11" s="21">
        <v>22500</v>
      </c>
      <c r="W11" s="21">
        <v>17600</v>
      </c>
      <c r="X11" s="21">
        <v>14500</v>
      </c>
      <c r="Y11" s="21">
        <v>13100</v>
      </c>
      <c r="Z11" s="18">
        <v>15900</v>
      </c>
      <c r="AA11" s="25">
        <f t="shared" si="1"/>
        <v>-34500</v>
      </c>
      <c r="AB11" s="26">
        <f t="shared" si="2"/>
        <v>-1300</v>
      </c>
      <c r="AC11" s="26">
        <f t="shared" si="3"/>
        <v>200</v>
      </c>
      <c r="AD11" s="26">
        <f t="shared" si="4"/>
        <v>-7300</v>
      </c>
      <c r="AE11" s="26">
        <f t="shared" si="5"/>
        <v>-5300</v>
      </c>
      <c r="AF11" s="26">
        <f t="shared" si="6"/>
        <v>-8600</v>
      </c>
      <c r="AG11" s="26">
        <f t="shared" si="7"/>
        <v>-8300</v>
      </c>
      <c r="AH11" s="26">
        <f t="shared" si="8"/>
        <v>800</v>
      </c>
      <c r="AI11" s="26">
        <f t="shared" si="9"/>
        <v>2000</v>
      </c>
      <c r="AJ11" s="26">
        <f t="shared" si="10"/>
        <v>-400</v>
      </c>
      <c r="AK11" s="26">
        <f t="shared" si="11"/>
        <v>-5800</v>
      </c>
      <c r="AL11" s="27">
        <f t="shared" si="12"/>
        <v>-400</v>
      </c>
    </row>
    <row r="12" spans="1:38" ht="15" customHeight="1">
      <c r="A12" s="11"/>
      <c r="B12" s="14" t="s">
        <v>28</v>
      </c>
      <c r="C12" s="21">
        <v>80000</v>
      </c>
      <c r="D12" s="21">
        <v>300</v>
      </c>
      <c r="E12" s="21">
        <v>4500</v>
      </c>
      <c r="F12" s="21">
        <v>6500</v>
      </c>
      <c r="G12" s="21">
        <v>7400</v>
      </c>
      <c r="H12" s="21">
        <v>9700</v>
      </c>
      <c r="I12" s="21">
        <v>9500</v>
      </c>
      <c r="J12" s="21">
        <v>14500</v>
      </c>
      <c r="K12" s="21">
        <v>8600</v>
      </c>
      <c r="L12" s="21">
        <v>8200</v>
      </c>
      <c r="M12" s="21">
        <v>4100</v>
      </c>
      <c r="N12" s="18">
        <f>3700+1600+1200</f>
        <v>6500</v>
      </c>
      <c r="O12" s="21">
        <v>92600</v>
      </c>
      <c r="P12" s="21">
        <v>900</v>
      </c>
      <c r="Q12" s="21">
        <v>4900</v>
      </c>
      <c r="R12" s="21">
        <v>8400</v>
      </c>
      <c r="S12" s="21">
        <v>10100</v>
      </c>
      <c r="T12" s="21">
        <v>11400</v>
      </c>
      <c r="U12" s="21">
        <v>13100</v>
      </c>
      <c r="V12" s="21">
        <v>11800</v>
      </c>
      <c r="W12" s="21">
        <v>8900</v>
      </c>
      <c r="X12" s="21">
        <v>7300</v>
      </c>
      <c r="Y12" s="21">
        <v>6800</v>
      </c>
      <c r="Z12" s="18">
        <f>4700+1700+2500</f>
        <v>8900</v>
      </c>
      <c r="AA12" s="25">
        <f t="shared" si="1"/>
        <v>-12600</v>
      </c>
      <c r="AB12" s="26">
        <f t="shared" si="2"/>
        <v>-600</v>
      </c>
      <c r="AC12" s="26">
        <f t="shared" si="3"/>
        <v>-400</v>
      </c>
      <c r="AD12" s="26">
        <f t="shared" si="4"/>
        <v>-1900</v>
      </c>
      <c r="AE12" s="26">
        <f t="shared" si="5"/>
        <v>-2700</v>
      </c>
      <c r="AF12" s="26">
        <f t="shared" si="6"/>
        <v>-1700</v>
      </c>
      <c r="AG12" s="26">
        <f t="shared" si="7"/>
        <v>-3600</v>
      </c>
      <c r="AH12" s="26">
        <f t="shared" si="8"/>
        <v>2700</v>
      </c>
      <c r="AI12" s="26">
        <f t="shared" si="9"/>
        <v>-300</v>
      </c>
      <c r="AJ12" s="26">
        <f t="shared" si="10"/>
        <v>900</v>
      </c>
      <c r="AK12" s="26">
        <f t="shared" si="11"/>
        <v>-2700</v>
      </c>
      <c r="AL12" s="27">
        <f t="shared" si="12"/>
        <v>-2400</v>
      </c>
    </row>
    <row r="13" spans="1:38" ht="15" customHeight="1">
      <c r="A13" s="11"/>
      <c r="B13" s="14" t="s">
        <v>29</v>
      </c>
      <c r="C13" s="21">
        <v>42000</v>
      </c>
      <c r="D13" s="21">
        <v>100</v>
      </c>
      <c r="E13" s="21">
        <v>3400</v>
      </c>
      <c r="F13" s="21">
        <v>2700</v>
      </c>
      <c r="G13" s="21">
        <v>3900</v>
      </c>
      <c r="H13" s="21">
        <v>3800</v>
      </c>
      <c r="I13" s="21">
        <v>5200</v>
      </c>
      <c r="J13" s="21">
        <v>6000</v>
      </c>
      <c r="K13" s="21">
        <v>6600</v>
      </c>
      <c r="L13" s="21">
        <v>4300</v>
      </c>
      <c r="M13" s="21">
        <v>1700</v>
      </c>
      <c r="N13" s="18">
        <f>2300+700+1500</f>
        <v>4500</v>
      </c>
      <c r="O13" s="21">
        <v>50900</v>
      </c>
      <c r="P13" s="21">
        <v>800</v>
      </c>
      <c r="Q13" s="21">
        <v>1600</v>
      </c>
      <c r="R13" s="21">
        <v>5700</v>
      </c>
      <c r="S13" s="21">
        <v>5400</v>
      </c>
      <c r="T13" s="21">
        <v>6700</v>
      </c>
      <c r="U13" s="21">
        <v>7600</v>
      </c>
      <c r="V13" s="21">
        <v>6000</v>
      </c>
      <c r="W13" s="21">
        <v>6100</v>
      </c>
      <c r="X13" s="21">
        <v>4100</v>
      </c>
      <c r="Y13" s="21">
        <v>3400</v>
      </c>
      <c r="Z13" s="18">
        <f>1800+800+800</f>
        <v>3400</v>
      </c>
      <c r="AA13" s="25">
        <f t="shared" si="1"/>
        <v>-8900</v>
      </c>
      <c r="AB13" s="26">
        <f t="shared" si="2"/>
        <v>-700</v>
      </c>
      <c r="AC13" s="26">
        <f t="shared" si="3"/>
        <v>1800</v>
      </c>
      <c r="AD13" s="26">
        <f t="shared" si="4"/>
        <v>-3000</v>
      </c>
      <c r="AE13" s="26">
        <f t="shared" si="5"/>
        <v>-1500</v>
      </c>
      <c r="AF13" s="26">
        <f t="shared" si="6"/>
        <v>-2900</v>
      </c>
      <c r="AG13" s="26">
        <f t="shared" si="7"/>
        <v>-2400</v>
      </c>
      <c r="AH13" s="26">
        <f t="shared" si="8"/>
        <v>0</v>
      </c>
      <c r="AI13" s="26">
        <f t="shared" si="9"/>
        <v>500</v>
      </c>
      <c r="AJ13" s="26">
        <f t="shared" si="10"/>
        <v>200</v>
      </c>
      <c r="AK13" s="26">
        <f t="shared" si="11"/>
        <v>-1700</v>
      </c>
      <c r="AL13" s="27">
        <f t="shared" si="12"/>
        <v>1100</v>
      </c>
    </row>
    <row r="14" spans="1:38" ht="15" customHeight="1">
      <c r="A14" s="12"/>
      <c r="B14" s="15" t="s">
        <v>30</v>
      </c>
      <c r="C14" s="19">
        <v>26400</v>
      </c>
      <c r="D14" s="32" t="s">
        <v>27</v>
      </c>
      <c r="E14" s="19">
        <v>900</v>
      </c>
      <c r="F14" s="19">
        <v>600</v>
      </c>
      <c r="G14" s="19">
        <v>3300</v>
      </c>
      <c r="H14" s="19">
        <v>1700</v>
      </c>
      <c r="I14" s="19">
        <v>5100</v>
      </c>
      <c r="J14" s="19">
        <v>2800</v>
      </c>
      <c r="K14" s="19">
        <v>4400</v>
      </c>
      <c r="L14" s="19">
        <v>1600</v>
      </c>
      <c r="M14" s="19">
        <v>1500</v>
      </c>
      <c r="N14" s="20">
        <f>1900+1300+1300</f>
        <v>4500</v>
      </c>
      <c r="O14" s="19">
        <v>39400</v>
      </c>
      <c r="P14" s="32" t="s">
        <v>27</v>
      </c>
      <c r="Q14" s="19">
        <v>2100</v>
      </c>
      <c r="R14" s="19">
        <v>3000</v>
      </c>
      <c r="S14" s="19">
        <v>4400</v>
      </c>
      <c r="T14" s="19">
        <v>5700</v>
      </c>
      <c r="U14" s="19">
        <v>7400</v>
      </c>
      <c r="V14" s="19">
        <v>4700</v>
      </c>
      <c r="W14" s="19">
        <v>2600</v>
      </c>
      <c r="X14" s="19">
        <v>3100</v>
      </c>
      <c r="Y14" s="19">
        <v>2900</v>
      </c>
      <c r="Z14" s="20">
        <f>2100+1000+500</f>
        <v>3600</v>
      </c>
      <c r="AA14" s="28">
        <f t="shared" si="1"/>
        <v>-13000</v>
      </c>
      <c r="AB14" s="34" t="s">
        <v>31</v>
      </c>
      <c r="AC14" s="29">
        <f t="shared" si="3"/>
        <v>-1200</v>
      </c>
      <c r="AD14" s="29">
        <f t="shared" si="4"/>
        <v>-2400</v>
      </c>
      <c r="AE14" s="29">
        <f t="shared" si="5"/>
        <v>-1100</v>
      </c>
      <c r="AF14" s="29">
        <f t="shared" si="6"/>
        <v>-4000</v>
      </c>
      <c r="AG14" s="29">
        <f t="shared" si="7"/>
        <v>-2300</v>
      </c>
      <c r="AH14" s="29">
        <f t="shared" si="8"/>
        <v>-1900</v>
      </c>
      <c r="AI14" s="29">
        <f t="shared" si="9"/>
        <v>1800</v>
      </c>
      <c r="AJ14" s="29">
        <f t="shared" si="10"/>
        <v>-1500</v>
      </c>
      <c r="AK14" s="29">
        <f t="shared" si="11"/>
        <v>-1400</v>
      </c>
      <c r="AL14" s="30">
        <f t="shared" si="12"/>
        <v>900</v>
      </c>
    </row>
    <row r="15" spans="1:38" ht="15" customHeight="1">
      <c r="A15" s="11" t="s">
        <v>4</v>
      </c>
      <c r="B15" s="16"/>
      <c r="C15" s="17">
        <v>931700</v>
      </c>
      <c r="D15" s="17">
        <v>7500</v>
      </c>
      <c r="E15" s="17">
        <v>42900</v>
      </c>
      <c r="F15" s="17">
        <v>70800</v>
      </c>
      <c r="G15" s="17">
        <v>90500</v>
      </c>
      <c r="H15" s="17">
        <v>97700</v>
      </c>
      <c r="I15" s="17">
        <v>121500</v>
      </c>
      <c r="J15" s="17">
        <v>122100</v>
      </c>
      <c r="K15" s="17">
        <v>105400</v>
      </c>
      <c r="L15" s="17">
        <v>98600</v>
      </c>
      <c r="M15" s="17">
        <v>77300</v>
      </c>
      <c r="N15" s="18">
        <f>54100+23800+19500</f>
        <v>97400</v>
      </c>
      <c r="O15" s="17">
        <v>957200</v>
      </c>
      <c r="P15" s="17">
        <v>7100</v>
      </c>
      <c r="Q15" s="17">
        <v>46200</v>
      </c>
      <c r="R15" s="17">
        <v>80700</v>
      </c>
      <c r="S15" s="17">
        <v>98200</v>
      </c>
      <c r="T15" s="17">
        <v>122100</v>
      </c>
      <c r="U15" s="17">
        <v>124100</v>
      </c>
      <c r="V15" s="17">
        <v>107200</v>
      </c>
      <c r="W15" s="17">
        <v>99600</v>
      </c>
      <c r="X15" s="17">
        <v>99100</v>
      </c>
      <c r="Y15" s="17">
        <v>92100</v>
      </c>
      <c r="Z15" s="18">
        <v>80800</v>
      </c>
      <c r="AA15" s="25">
        <f t="shared" si="1"/>
        <v>-25500</v>
      </c>
      <c r="AB15" s="26">
        <f aca="true" t="shared" si="14" ref="AB15:AB31">D15-P15</f>
        <v>400</v>
      </c>
      <c r="AC15" s="26">
        <f t="shared" si="3"/>
        <v>-3300</v>
      </c>
      <c r="AD15" s="26">
        <f t="shared" si="4"/>
        <v>-9900</v>
      </c>
      <c r="AE15" s="26">
        <f t="shared" si="5"/>
        <v>-7700</v>
      </c>
      <c r="AF15" s="26">
        <f t="shared" si="6"/>
        <v>-24400</v>
      </c>
      <c r="AG15" s="26">
        <f t="shared" si="7"/>
        <v>-2600</v>
      </c>
      <c r="AH15" s="26">
        <f t="shared" si="8"/>
        <v>14900</v>
      </c>
      <c r="AI15" s="26">
        <f t="shared" si="9"/>
        <v>5800</v>
      </c>
      <c r="AJ15" s="26">
        <f t="shared" si="10"/>
        <v>-500</v>
      </c>
      <c r="AK15" s="26">
        <f t="shared" si="11"/>
        <v>-14800</v>
      </c>
      <c r="AL15" s="27">
        <f t="shared" si="12"/>
        <v>16600</v>
      </c>
    </row>
    <row r="16" spans="1:38" ht="15" customHeight="1">
      <c r="A16" s="11"/>
      <c r="B16" s="14" t="s">
        <v>6</v>
      </c>
      <c r="C16" s="17">
        <v>75900</v>
      </c>
      <c r="D16" s="17">
        <v>300</v>
      </c>
      <c r="E16" s="17">
        <v>3200</v>
      </c>
      <c r="F16" s="17">
        <v>6700</v>
      </c>
      <c r="G16" s="17">
        <v>5800</v>
      </c>
      <c r="H16" s="17">
        <v>5800</v>
      </c>
      <c r="I16" s="17">
        <v>5700</v>
      </c>
      <c r="J16" s="17">
        <v>6300</v>
      </c>
      <c r="K16" s="17">
        <v>4800</v>
      </c>
      <c r="L16" s="17">
        <v>4500</v>
      </c>
      <c r="M16" s="17">
        <v>7200</v>
      </c>
      <c r="N16" s="18">
        <f>13100+7100+5400</f>
        <v>25600</v>
      </c>
      <c r="O16" s="17">
        <v>53100</v>
      </c>
      <c r="P16" s="17">
        <v>300</v>
      </c>
      <c r="Q16" s="17">
        <v>2900</v>
      </c>
      <c r="R16" s="17">
        <v>3200</v>
      </c>
      <c r="S16" s="17">
        <v>3400</v>
      </c>
      <c r="T16" s="17">
        <v>4600</v>
      </c>
      <c r="U16" s="17">
        <v>3000</v>
      </c>
      <c r="V16" s="17">
        <v>2500</v>
      </c>
      <c r="W16" s="17">
        <v>2100</v>
      </c>
      <c r="X16" s="17">
        <v>4300</v>
      </c>
      <c r="Y16" s="17">
        <v>9800</v>
      </c>
      <c r="Z16" s="18">
        <v>17000</v>
      </c>
      <c r="AA16" s="25">
        <f t="shared" si="1"/>
        <v>22800</v>
      </c>
      <c r="AB16" s="26">
        <f t="shared" si="14"/>
        <v>0</v>
      </c>
      <c r="AC16" s="26">
        <f t="shared" si="3"/>
        <v>300</v>
      </c>
      <c r="AD16" s="26">
        <f t="shared" si="4"/>
        <v>3500</v>
      </c>
      <c r="AE16" s="26">
        <f t="shared" si="5"/>
        <v>2400</v>
      </c>
      <c r="AF16" s="26">
        <f t="shared" si="6"/>
        <v>1200</v>
      </c>
      <c r="AG16" s="26">
        <f t="shared" si="7"/>
        <v>2700</v>
      </c>
      <c r="AH16" s="26">
        <f t="shared" si="8"/>
        <v>3800</v>
      </c>
      <c r="AI16" s="26">
        <f t="shared" si="9"/>
        <v>2700</v>
      </c>
      <c r="AJ16" s="26">
        <f t="shared" si="10"/>
        <v>200</v>
      </c>
      <c r="AK16" s="26">
        <f t="shared" si="11"/>
        <v>-2600</v>
      </c>
      <c r="AL16" s="27">
        <f t="shared" si="12"/>
        <v>8600</v>
      </c>
    </row>
    <row r="17" spans="1:38" ht="15" customHeight="1">
      <c r="A17" s="11"/>
      <c r="B17" s="14" t="s">
        <v>7</v>
      </c>
      <c r="C17" s="17">
        <v>262400</v>
      </c>
      <c r="D17" s="17">
        <v>2400</v>
      </c>
      <c r="E17" s="17">
        <v>11600</v>
      </c>
      <c r="F17" s="17">
        <v>17000</v>
      </c>
      <c r="G17" s="17">
        <v>22300</v>
      </c>
      <c r="H17" s="17">
        <v>23700</v>
      </c>
      <c r="I17" s="17">
        <v>28300</v>
      </c>
      <c r="J17" s="17">
        <v>31700</v>
      </c>
      <c r="K17" s="17">
        <v>27000</v>
      </c>
      <c r="L17" s="17">
        <v>33400</v>
      </c>
      <c r="M17" s="17">
        <v>36700</v>
      </c>
      <c r="N17" s="18">
        <f>16800+6100+5300</f>
        <v>28200</v>
      </c>
      <c r="O17" s="17">
        <v>280200</v>
      </c>
      <c r="P17" s="17">
        <v>1800</v>
      </c>
      <c r="Q17" s="17">
        <v>14600</v>
      </c>
      <c r="R17" s="17">
        <v>24000</v>
      </c>
      <c r="S17" s="17">
        <v>22900</v>
      </c>
      <c r="T17" s="17">
        <v>29200</v>
      </c>
      <c r="U17" s="17">
        <v>30600</v>
      </c>
      <c r="V17" s="17">
        <v>28100</v>
      </c>
      <c r="W17" s="17">
        <v>31200</v>
      </c>
      <c r="X17" s="17">
        <v>38800</v>
      </c>
      <c r="Y17" s="17">
        <v>36000</v>
      </c>
      <c r="Z17" s="18">
        <v>23200</v>
      </c>
      <c r="AA17" s="25">
        <f t="shared" si="1"/>
        <v>-17800</v>
      </c>
      <c r="AB17" s="26">
        <f t="shared" si="14"/>
        <v>600</v>
      </c>
      <c r="AC17" s="26">
        <f t="shared" si="3"/>
        <v>-3000</v>
      </c>
      <c r="AD17" s="26">
        <f t="shared" si="4"/>
        <v>-7000</v>
      </c>
      <c r="AE17" s="26">
        <f t="shared" si="5"/>
        <v>-600</v>
      </c>
      <c r="AF17" s="26">
        <f t="shared" si="6"/>
        <v>-5500</v>
      </c>
      <c r="AG17" s="26">
        <f t="shared" si="7"/>
        <v>-2300</v>
      </c>
      <c r="AH17" s="26">
        <f t="shared" si="8"/>
        <v>3600</v>
      </c>
      <c r="AI17" s="26">
        <f t="shared" si="9"/>
        <v>-4200</v>
      </c>
      <c r="AJ17" s="26">
        <f t="shared" si="10"/>
        <v>-5400</v>
      </c>
      <c r="AK17" s="26">
        <f t="shared" si="11"/>
        <v>700</v>
      </c>
      <c r="AL17" s="27">
        <f t="shared" si="12"/>
        <v>5000</v>
      </c>
    </row>
    <row r="18" spans="1:38" ht="15" customHeight="1">
      <c r="A18" s="11"/>
      <c r="B18" s="14" t="s">
        <v>9</v>
      </c>
      <c r="C18" s="17">
        <v>145900</v>
      </c>
      <c r="D18" s="17">
        <v>1400</v>
      </c>
      <c r="E18" s="17">
        <v>10600</v>
      </c>
      <c r="F18" s="17">
        <v>12700</v>
      </c>
      <c r="G18" s="17">
        <v>13100</v>
      </c>
      <c r="H18" s="17">
        <v>16300</v>
      </c>
      <c r="I18" s="17">
        <v>20500</v>
      </c>
      <c r="J18" s="17">
        <v>16700</v>
      </c>
      <c r="K18" s="17">
        <v>21500</v>
      </c>
      <c r="L18" s="17">
        <v>15100</v>
      </c>
      <c r="M18" s="17">
        <v>8100</v>
      </c>
      <c r="N18" s="18">
        <f>6500+2600+800</f>
        <v>9900</v>
      </c>
      <c r="O18" s="17">
        <v>131000</v>
      </c>
      <c r="P18" s="17">
        <v>1400</v>
      </c>
      <c r="Q18" s="17">
        <v>9400</v>
      </c>
      <c r="R18" s="17">
        <v>11100</v>
      </c>
      <c r="S18" s="17">
        <v>13800</v>
      </c>
      <c r="T18" s="17">
        <v>18200</v>
      </c>
      <c r="U18" s="17">
        <v>17300</v>
      </c>
      <c r="V18" s="17">
        <v>16200</v>
      </c>
      <c r="W18" s="17">
        <v>14200</v>
      </c>
      <c r="X18" s="17">
        <v>14400</v>
      </c>
      <c r="Y18" s="17">
        <v>9600</v>
      </c>
      <c r="Z18" s="18">
        <v>5400</v>
      </c>
      <c r="AA18" s="25">
        <f t="shared" si="1"/>
        <v>14900</v>
      </c>
      <c r="AB18" s="26">
        <f t="shared" si="14"/>
        <v>0</v>
      </c>
      <c r="AC18" s="26">
        <f t="shared" si="3"/>
        <v>1200</v>
      </c>
      <c r="AD18" s="26">
        <f t="shared" si="4"/>
        <v>1600</v>
      </c>
      <c r="AE18" s="26">
        <f t="shared" si="5"/>
        <v>-700</v>
      </c>
      <c r="AF18" s="26">
        <f t="shared" si="6"/>
        <v>-1900</v>
      </c>
      <c r="AG18" s="26">
        <f t="shared" si="7"/>
        <v>3200</v>
      </c>
      <c r="AH18" s="26">
        <f t="shared" si="8"/>
        <v>500</v>
      </c>
      <c r="AI18" s="26">
        <f t="shared" si="9"/>
        <v>7300</v>
      </c>
      <c r="AJ18" s="26">
        <f t="shared" si="10"/>
        <v>700</v>
      </c>
      <c r="AK18" s="26">
        <f t="shared" si="11"/>
        <v>-1500</v>
      </c>
      <c r="AL18" s="27">
        <f t="shared" si="12"/>
        <v>4500</v>
      </c>
    </row>
    <row r="19" spans="1:38" ht="15" customHeight="1">
      <c r="A19" s="11"/>
      <c r="B19" s="14" t="s">
        <v>10</v>
      </c>
      <c r="C19" s="17">
        <v>129400</v>
      </c>
      <c r="D19" s="17">
        <v>1100</v>
      </c>
      <c r="E19" s="17">
        <v>3300</v>
      </c>
      <c r="F19" s="17">
        <v>10100</v>
      </c>
      <c r="G19" s="17">
        <v>13100</v>
      </c>
      <c r="H19" s="17">
        <v>15700</v>
      </c>
      <c r="I19" s="17">
        <v>17500</v>
      </c>
      <c r="J19" s="17">
        <v>18300</v>
      </c>
      <c r="K19" s="17">
        <v>14100</v>
      </c>
      <c r="L19" s="17">
        <v>16400</v>
      </c>
      <c r="M19" s="17">
        <v>8200</v>
      </c>
      <c r="N19" s="18">
        <f>5600+3100+2700</f>
        <v>11400</v>
      </c>
      <c r="O19" s="17">
        <v>135400</v>
      </c>
      <c r="P19" s="17">
        <v>800</v>
      </c>
      <c r="Q19" s="17">
        <v>6300</v>
      </c>
      <c r="R19" s="17">
        <v>12300</v>
      </c>
      <c r="S19" s="17">
        <v>14500</v>
      </c>
      <c r="T19" s="17">
        <v>19300</v>
      </c>
      <c r="U19" s="17">
        <v>16900</v>
      </c>
      <c r="V19" s="17">
        <v>15000</v>
      </c>
      <c r="W19" s="17">
        <v>12300</v>
      </c>
      <c r="X19" s="17">
        <v>14000</v>
      </c>
      <c r="Y19" s="17">
        <v>13100</v>
      </c>
      <c r="Z19" s="18">
        <v>10600</v>
      </c>
      <c r="AA19" s="25">
        <f t="shared" si="1"/>
        <v>-6000</v>
      </c>
      <c r="AB19" s="26">
        <f t="shared" si="14"/>
        <v>300</v>
      </c>
      <c r="AC19" s="26">
        <f t="shared" si="3"/>
        <v>-3000</v>
      </c>
      <c r="AD19" s="26">
        <f t="shared" si="4"/>
        <v>-2200</v>
      </c>
      <c r="AE19" s="26">
        <f t="shared" si="5"/>
        <v>-1400</v>
      </c>
      <c r="AF19" s="26">
        <f t="shared" si="6"/>
        <v>-3600</v>
      </c>
      <c r="AG19" s="26">
        <f t="shared" si="7"/>
        <v>600</v>
      </c>
      <c r="AH19" s="26">
        <f t="shared" si="8"/>
        <v>3300</v>
      </c>
      <c r="AI19" s="26">
        <f t="shared" si="9"/>
        <v>1800</v>
      </c>
      <c r="AJ19" s="26">
        <f t="shared" si="10"/>
        <v>2400</v>
      </c>
      <c r="AK19" s="26">
        <f t="shared" si="11"/>
        <v>-4900</v>
      </c>
      <c r="AL19" s="27">
        <f t="shared" si="12"/>
        <v>800</v>
      </c>
    </row>
    <row r="20" spans="1:38" ht="15" customHeight="1">
      <c r="A20" s="11"/>
      <c r="B20" s="14" t="s">
        <v>11</v>
      </c>
      <c r="C20" s="17">
        <v>193100</v>
      </c>
      <c r="D20" s="17">
        <v>1800</v>
      </c>
      <c r="E20" s="17">
        <v>8200</v>
      </c>
      <c r="F20" s="17">
        <v>16700</v>
      </c>
      <c r="G20" s="17">
        <v>22600</v>
      </c>
      <c r="H20" s="17">
        <v>22800</v>
      </c>
      <c r="I20" s="17">
        <v>30400</v>
      </c>
      <c r="J20" s="17">
        <v>29500</v>
      </c>
      <c r="K20" s="17">
        <v>21200</v>
      </c>
      <c r="L20" s="17">
        <v>17100</v>
      </c>
      <c r="M20" s="17">
        <v>10900</v>
      </c>
      <c r="N20" s="18">
        <f>6500+2500+2900</f>
        <v>11900</v>
      </c>
      <c r="O20" s="17">
        <v>206700</v>
      </c>
      <c r="P20" s="17">
        <v>1700</v>
      </c>
      <c r="Q20" s="17">
        <v>8600</v>
      </c>
      <c r="R20" s="17">
        <v>16000</v>
      </c>
      <c r="S20" s="17">
        <v>26200</v>
      </c>
      <c r="T20" s="17">
        <v>30200</v>
      </c>
      <c r="U20" s="17">
        <v>31900</v>
      </c>
      <c r="V20" s="17">
        <v>24400</v>
      </c>
      <c r="W20" s="17">
        <v>24900</v>
      </c>
      <c r="X20" s="17">
        <v>15800</v>
      </c>
      <c r="Y20" s="17">
        <v>13700</v>
      </c>
      <c r="Z20" s="18">
        <v>13300</v>
      </c>
      <c r="AA20" s="25">
        <f t="shared" si="1"/>
        <v>-13600</v>
      </c>
      <c r="AB20" s="26">
        <f t="shared" si="14"/>
        <v>100</v>
      </c>
      <c r="AC20" s="26">
        <f t="shared" si="3"/>
        <v>-400</v>
      </c>
      <c r="AD20" s="26">
        <f t="shared" si="4"/>
        <v>700</v>
      </c>
      <c r="AE20" s="26">
        <f t="shared" si="5"/>
        <v>-3600</v>
      </c>
      <c r="AF20" s="26">
        <f t="shared" si="6"/>
        <v>-7400</v>
      </c>
      <c r="AG20" s="26">
        <f t="shared" si="7"/>
        <v>-1500</v>
      </c>
      <c r="AH20" s="26">
        <f t="shared" si="8"/>
        <v>5100</v>
      </c>
      <c r="AI20" s="26">
        <f t="shared" si="9"/>
        <v>-3700</v>
      </c>
      <c r="AJ20" s="26">
        <f t="shared" si="10"/>
        <v>1300</v>
      </c>
      <c r="AK20" s="26">
        <f t="shared" si="11"/>
        <v>-2800</v>
      </c>
      <c r="AL20" s="27">
        <f t="shared" si="12"/>
        <v>-1400</v>
      </c>
    </row>
    <row r="21" spans="1:38" ht="15" customHeight="1">
      <c r="A21" s="11"/>
      <c r="B21" s="14" t="s">
        <v>12</v>
      </c>
      <c r="C21" s="21">
        <f aca="true" t="shared" si="15" ref="C21:N21">SUM(C22:C24)</f>
        <v>122000</v>
      </c>
      <c r="D21" s="21">
        <f t="shared" si="15"/>
        <v>400</v>
      </c>
      <c r="E21" s="21">
        <f t="shared" si="15"/>
        <v>6100</v>
      </c>
      <c r="F21" s="21">
        <f t="shared" si="15"/>
        <v>7300</v>
      </c>
      <c r="G21" s="21">
        <f t="shared" si="15"/>
        <v>13300</v>
      </c>
      <c r="H21" s="21">
        <f t="shared" si="15"/>
        <v>12900</v>
      </c>
      <c r="I21" s="21">
        <f t="shared" si="15"/>
        <v>18400</v>
      </c>
      <c r="J21" s="21">
        <f t="shared" si="15"/>
        <v>19400</v>
      </c>
      <c r="K21" s="21">
        <f t="shared" si="15"/>
        <v>16600</v>
      </c>
      <c r="L21" s="21">
        <f t="shared" si="15"/>
        <v>11700</v>
      </c>
      <c r="M21" s="21">
        <f t="shared" si="15"/>
        <v>5900</v>
      </c>
      <c r="N21" s="18">
        <f t="shared" si="15"/>
        <v>9800</v>
      </c>
      <c r="O21" s="21">
        <v>150000</v>
      </c>
      <c r="P21" s="21">
        <v>1200</v>
      </c>
      <c r="Q21" s="21">
        <v>4400</v>
      </c>
      <c r="R21" s="21">
        <v>14100</v>
      </c>
      <c r="S21" s="21">
        <v>17200</v>
      </c>
      <c r="T21" s="21">
        <v>20600</v>
      </c>
      <c r="U21" s="21">
        <v>24300</v>
      </c>
      <c r="V21" s="21">
        <v>20900</v>
      </c>
      <c r="W21" s="21">
        <v>14900</v>
      </c>
      <c r="X21" s="21">
        <v>11800</v>
      </c>
      <c r="Y21" s="21">
        <v>9800</v>
      </c>
      <c r="Z21" s="18">
        <v>10600</v>
      </c>
      <c r="AA21" s="25">
        <f t="shared" si="1"/>
        <v>-28000</v>
      </c>
      <c r="AB21" s="26">
        <f t="shared" si="14"/>
        <v>-800</v>
      </c>
      <c r="AC21" s="26">
        <f t="shared" si="3"/>
        <v>1700</v>
      </c>
      <c r="AD21" s="26">
        <f t="shared" si="4"/>
        <v>-6800</v>
      </c>
      <c r="AE21" s="26">
        <f t="shared" si="5"/>
        <v>-3900</v>
      </c>
      <c r="AF21" s="26">
        <f t="shared" si="6"/>
        <v>-7700</v>
      </c>
      <c r="AG21" s="26">
        <f t="shared" si="7"/>
        <v>-5900</v>
      </c>
      <c r="AH21" s="26">
        <f t="shared" si="8"/>
        <v>-1500</v>
      </c>
      <c r="AI21" s="26">
        <f t="shared" si="9"/>
        <v>1700</v>
      </c>
      <c r="AJ21" s="26">
        <f t="shared" si="10"/>
        <v>-100</v>
      </c>
      <c r="AK21" s="26">
        <f t="shared" si="11"/>
        <v>-3900</v>
      </c>
      <c r="AL21" s="27">
        <f t="shared" si="12"/>
        <v>-800</v>
      </c>
    </row>
    <row r="22" spans="1:38" ht="15" customHeight="1">
      <c r="A22" s="11"/>
      <c r="B22" s="14" t="s">
        <v>28</v>
      </c>
      <c r="C22" s="21">
        <v>64500</v>
      </c>
      <c r="D22" s="21">
        <v>300</v>
      </c>
      <c r="E22" s="21">
        <v>2800</v>
      </c>
      <c r="F22" s="21">
        <v>4600</v>
      </c>
      <c r="G22" s="21">
        <v>6300</v>
      </c>
      <c r="H22" s="21">
        <v>7700</v>
      </c>
      <c r="I22" s="21">
        <v>9000</v>
      </c>
      <c r="J22" s="21">
        <v>11800</v>
      </c>
      <c r="K22" s="21">
        <v>7300</v>
      </c>
      <c r="L22" s="21">
        <v>6900</v>
      </c>
      <c r="M22" s="21">
        <v>3600</v>
      </c>
      <c r="N22" s="18">
        <f>2300+1000+800</f>
        <v>4100</v>
      </c>
      <c r="O22" s="21">
        <v>74600</v>
      </c>
      <c r="P22" s="21">
        <v>900</v>
      </c>
      <c r="Q22" s="21">
        <v>2100</v>
      </c>
      <c r="R22" s="21">
        <v>6400</v>
      </c>
      <c r="S22" s="21">
        <v>8500</v>
      </c>
      <c r="T22" s="21">
        <v>9700</v>
      </c>
      <c r="U22" s="21">
        <v>10300</v>
      </c>
      <c r="V22" s="21">
        <v>11000</v>
      </c>
      <c r="W22" s="21">
        <v>7900</v>
      </c>
      <c r="X22" s="21">
        <v>6200</v>
      </c>
      <c r="Y22" s="21">
        <v>5200</v>
      </c>
      <c r="Z22" s="18">
        <f>3100+1300+1900</f>
        <v>6300</v>
      </c>
      <c r="AA22" s="25">
        <f t="shared" si="1"/>
        <v>-10100</v>
      </c>
      <c r="AB22" s="26">
        <f t="shared" si="14"/>
        <v>-600</v>
      </c>
      <c r="AC22" s="26">
        <f t="shared" si="3"/>
        <v>700</v>
      </c>
      <c r="AD22" s="26">
        <f t="shared" si="4"/>
        <v>-1800</v>
      </c>
      <c r="AE22" s="26">
        <f t="shared" si="5"/>
        <v>-2200</v>
      </c>
      <c r="AF22" s="26">
        <f t="shared" si="6"/>
        <v>-2000</v>
      </c>
      <c r="AG22" s="26">
        <f t="shared" si="7"/>
        <v>-1300</v>
      </c>
      <c r="AH22" s="26">
        <f t="shared" si="8"/>
        <v>800</v>
      </c>
      <c r="AI22" s="26">
        <f t="shared" si="9"/>
        <v>-600</v>
      </c>
      <c r="AJ22" s="26">
        <f t="shared" si="10"/>
        <v>700</v>
      </c>
      <c r="AK22" s="26">
        <f t="shared" si="11"/>
        <v>-1600</v>
      </c>
      <c r="AL22" s="27">
        <f t="shared" si="12"/>
        <v>-2200</v>
      </c>
    </row>
    <row r="23" spans="1:38" ht="15" customHeight="1">
      <c r="A23" s="11"/>
      <c r="B23" s="14" t="s">
        <v>29</v>
      </c>
      <c r="C23" s="21">
        <v>36100</v>
      </c>
      <c r="D23" s="21">
        <v>100</v>
      </c>
      <c r="E23" s="21">
        <v>2500</v>
      </c>
      <c r="F23" s="21">
        <v>2200</v>
      </c>
      <c r="G23" s="21">
        <v>3900</v>
      </c>
      <c r="H23" s="21">
        <v>3600</v>
      </c>
      <c r="I23" s="21">
        <v>4800</v>
      </c>
      <c r="J23" s="21">
        <v>5200</v>
      </c>
      <c r="K23" s="21">
        <v>5900</v>
      </c>
      <c r="L23" s="21">
        <v>3500</v>
      </c>
      <c r="M23" s="21">
        <v>1300</v>
      </c>
      <c r="N23" s="18">
        <f>1600+500+1000</f>
        <v>3100</v>
      </c>
      <c r="O23" s="21">
        <v>42800</v>
      </c>
      <c r="P23" s="21">
        <v>300</v>
      </c>
      <c r="Q23" s="21">
        <v>800</v>
      </c>
      <c r="R23" s="21">
        <v>4900</v>
      </c>
      <c r="S23" s="21">
        <v>5100</v>
      </c>
      <c r="T23" s="21">
        <v>5800</v>
      </c>
      <c r="U23" s="21">
        <v>7200</v>
      </c>
      <c r="V23" s="21">
        <v>5800</v>
      </c>
      <c r="W23" s="21">
        <v>5000</v>
      </c>
      <c r="X23" s="21">
        <v>3200</v>
      </c>
      <c r="Y23" s="21">
        <v>2700</v>
      </c>
      <c r="Z23" s="18">
        <f>1200+300+500</f>
        <v>2000</v>
      </c>
      <c r="AA23" s="25">
        <f t="shared" si="1"/>
        <v>-6700</v>
      </c>
      <c r="AB23" s="26">
        <f t="shared" si="14"/>
        <v>-200</v>
      </c>
      <c r="AC23" s="26">
        <f t="shared" si="3"/>
        <v>1700</v>
      </c>
      <c r="AD23" s="26">
        <f t="shared" si="4"/>
        <v>-2700</v>
      </c>
      <c r="AE23" s="26">
        <f t="shared" si="5"/>
        <v>-1200</v>
      </c>
      <c r="AF23" s="26">
        <f t="shared" si="6"/>
        <v>-2200</v>
      </c>
      <c r="AG23" s="26">
        <f t="shared" si="7"/>
        <v>-2400</v>
      </c>
      <c r="AH23" s="26">
        <f t="shared" si="8"/>
        <v>-600</v>
      </c>
      <c r="AI23" s="26">
        <f t="shared" si="9"/>
        <v>900</v>
      </c>
      <c r="AJ23" s="26">
        <f t="shared" si="10"/>
        <v>300</v>
      </c>
      <c r="AK23" s="26">
        <f t="shared" si="11"/>
        <v>-1400</v>
      </c>
      <c r="AL23" s="27">
        <f t="shared" si="12"/>
        <v>1100</v>
      </c>
    </row>
    <row r="24" spans="1:38" ht="15" customHeight="1">
      <c r="A24" s="12"/>
      <c r="B24" s="15" t="s">
        <v>30</v>
      </c>
      <c r="C24" s="19">
        <v>21400</v>
      </c>
      <c r="D24" s="32" t="s">
        <v>27</v>
      </c>
      <c r="E24" s="19">
        <v>800</v>
      </c>
      <c r="F24" s="19">
        <v>500</v>
      </c>
      <c r="G24" s="19">
        <v>3100</v>
      </c>
      <c r="H24" s="19">
        <v>1600</v>
      </c>
      <c r="I24" s="19">
        <v>4600</v>
      </c>
      <c r="J24" s="19">
        <v>2400</v>
      </c>
      <c r="K24" s="19">
        <v>3400</v>
      </c>
      <c r="L24" s="19">
        <v>1300</v>
      </c>
      <c r="M24" s="19">
        <v>1000</v>
      </c>
      <c r="N24" s="20">
        <f>1400+800+400</f>
        <v>2600</v>
      </c>
      <c r="O24" s="19">
        <v>32600</v>
      </c>
      <c r="P24" s="32" t="s">
        <v>27</v>
      </c>
      <c r="Q24" s="19">
        <v>1500</v>
      </c>
      <c r="R24" s="19">
        <v>2800</v>
      </c>
      <c r="S24" s="19">
        <v>3600</v>
      </c>
      <c r="T24" s="19">
        <v>5100</v>
      </c>
      <c r="U24" s="19">
        <v>6800</v>
      </c>
      <c r="V24" s="19">
        <v>4100</v>
      </c>
      <c r="W24" s="19">
        <v>2000</v>
      </c>
      <c r="X24" s="19">
        <v>2400</v>
      </c>
      <c r="Y24" s="19">
        <v>1900</v>
      </c>
      <c r="Z24" s="20">
        <f>1300+700+300</f>
        <v>2300</v>
      </c>
      <c r="AA24" s="28">
        <f t="shared" si="1"/>
        <v>-11200</v>
      </c>
      <c r="AB24" s="34" t="s">
        <v>31</v>
      </c>
      <c r="AC24" s="29">
        <f t="shared" si="3"/>
        <v>-700</v>
      </c>
      <c r="AD24" s="29">
        <f t="shared" si="4"/>
        <v>-2300</v>
      </c>
      <c r="AE24" s="29">
        <f t="shared" si="5"/>
        <v>-500</v>
      </c>
      <c r="AF24" s="29">
        <f t="shared" si="6"/>
        <v>-3500</v>
      </c>
      <c r="AG24" s="29">
        <f t="shared" si="7"/>
        <v>-2200</v>
      </c>
      <c r="AH24" s="29">
        <f t="shared" si="8"/>
        <v>-1700</v>
      </c>
      <c r="AI24" s="29">
        <f t="shared" si="9"/>
        <v>1400</v>
      </c>
      <c r="AJ24" s="29">
        <f t="shared" si="10"/>
        <v>-1100</v>
      </c>
      <c r="AK24" s="29">
        <f t="shared" si="11"/>
        <v>-900</v>
      </c>
      <c r="AL24" s="30">
        <f t="shared" si="12"/>
        <v>300</v>
      </c>
    </row>
    <row r="25" spans="1:38" ht="15" customHeight="1">
      <c r="A25" s="11" t="s">
        <v>5</v>
      </c>
      <c r="B25" s="16"/>
      <c r="C25" s="17">
        <v>596200</v>
      </c>
      <c r="D25" s="17">
        <v>4200</v>
      </c>
      <c r="E25" s="17">
        <v>39900</v>
      </c>
      <c r="F25" s="17">
        <v>52500</v>
      </c>
      <c r="G25" s="17">
        <v>51000</v>
      </c>
      <c r="H25" s="17">
        <v>53200</v>
      </c>
      <c r="I25" s="17">
        <v>74300</v>
      </c>
      <c r="J25" s="17">
        <v>80300</v>
      </c>
      <c r="K25" s="17">
        <v>68100</v>
      </c>
      <c r="L25" s="17">
        <v>63800</v>
      </c>
      <c r="M25" s="17">
        <v>46800</v>
      </c>
      <c r="N25" s="18">
        <f>33000+15900+13200</f>
        <v>62100</v>
      </c>
      <c r="O25" s="17">
        <v>607800</v>
      </c>
      <c r="P25" s="17">
        <v>7900</v>
      </c>
      <c r="Q25" s="17">
        <v>41600</v>
      </c>
      <c r="R25" s="17">
        <v>55800</v>
      </c>
      <c r="S25" s="17">
        <v>55600</v>
      </c>
      <c r="T25" s="17">
        <v>65700</v>
      </c>
      <c r="U25" s="17">
        <v>72000</v>
      </c>
      <c r="V25" s="17">
        <v>72100</v>
      </c>
      <c r="W25" s="17">
        <v>65000</v>
      </c>
      <c r="X25" s="17">
        <v>61000</v>
      </c>
      <c r="Y25" s="17">
        <v>58000</v>
      </c>
      <c r="Z25" s="18">
        <v>53100</v>
      </c>
      <c r="AA25" s="25">
        <f t="shared" si="1"/>
        <v>-11600</v>
      </c>
      <c r="AB25" s="26">
        <f t="shared" si="14"/>
        <v>-3700</v>
      </c>
      <c r="AC25" s="26">
        <f t="shared" si="3"/>
        <v>-1700</v>
      </c>
      <c r="AD25" s="26">
        <f t="shared" si="4"/>
        <v>-3300</v>
      </c>
      <c r="AE25" s="26">
        <f t="shared" si="5"/>
        <v>-4600</v>
      </c>
      <c r="AF25" s="26">
        <f t="shared" si="6"/>
        <v>-12500</v>
      </c>
      <c r="AG25" s="26">
        <f t="shared" si="7"/>
        <v>2300</v>
      </c>
      <c r="AH25" s="26">
        <f t="shared" si="8"/>
        <v>8200</v>
      </c>
      <c r="AI25" s="26">
        <f t="shared" si="9"/>
        <v>3100</v>
      </c>
      <c r="AJ25" s="26">
        <f t="shared" si="10"/>
        <v>2800</v>
      </c>
      <c r="AK25" s="26">
        <f t="shared" si="11"/>
        <v>-11200</v>
      </c>
      <c r="AL25" s="27">
        <f t="shared" si="12"/>
        <v>9000</v>
      </c>
    </row>
    <row r="26" spans="1:38" ht="15" customHeight="1">
      <c r="A26" s="11"/>
      <c r="B26" s="14" t="s">
        <v>6</v>
      </c>
      <c r="C26" s="17">
        <v>170100</v>
      </c>
      <c r="D26" s="17">
        <v>300</v>
      </c>
      <c r="E26" s="17">
        <v>4300</v>
      </c>
      <c r="F26" s="17">
        <v>7700</v>
      </c>
      <c r="G26" s="17">
        <v>12000</v>
      </c>
      <c r="H26" s="17">
        <v>14600</v>
      </c>
      <c r="I26" s="17">
        <v>24600</v>
      </c>
      <c r="J26" s="17">
        <v>23300</v>
      </c>
      <c r="K26" s="17">
        <v>19200</v>
      </c>
      <c r="L26" s="17">
        <v>20600</v>
      </c>
      <c r="M26" s="17">
        <v>18800</v>
      </c>
      <c r="N26" s="18">
        <f>13500+7100+4100</f>
        <v>24700</v>
      </c>
      <c r="O26" s="17">
        <v>166100</v>
      </c>
      <c r="P26" s="17">
        <v>1200</v>
      </c>
      <c r="Q26" s="17">
        <v>4100</v>
      </c>
      <c r="R26" s="17">
        <v>8200</v>
      </c>
      <c r="S26" s="17">
        <v>11000</v>
      </c>
      <c r="T26" s="17">
        <v>18800</v>
      </c>
      <c r="U26" s="17">
        <v>23800</v>
      </c>
      <c r="V26" s="17">
        <v>19800</v>
      </c>
      <c r="W26" s="17">
        <v>18900</v>
      </c>
      <c r="X26" s="17">
        <v>19500</v>
      </c>
      <c r="Y26" s="17">
        <v>20700</v>
      </c>
      <c r="Z26" s="18">
        <v>20000</v>
      </c>
      <c r="AA26" s="25">
        <f t="shared" si="1"/>
        <v>4000</v>
      </c>
      <c r="AB26" s="26">
        <f t="shared" si="14"/>
        <v>-900</v>
      </c>
      <c r="AC26" s="26">
        <f t="shared" si="3"/>
        <v>200</v>
      </c>
      <c r="AD26" s="26">
        <f t="shared" si="4"/>
        <v>-500</v>
      </c>
      <c r="AE26" s="26">
        <f t="shared" si="5"/>
        <v>1000</v>
      </c>
      <c r="AF26" s="26">
        <f t="shared" si="6"/>
        <v>-4200</v>
      </c>
      <c r="AG26" s="26">
        <f t="shared" si="7"/>
        <v>800</v>
      </c>
      <c r="AH26" s="26">
        <f t="shared" si="8"/>
        <v>3500</v>
      </c>
      <c r="AI26" s="26">
        <f t="shared" si="9"/>
        <v>300</v>
      </c>
      <c r="AJ26" s="26">
        <f t="shared" si="10"/>
        <v>1100</v>
      </c>
      <c r="AK26" s="26">
        <f t="shared" si="11"/>
        <v>-1900</v>
      </c>
      <c r="AL26" s="27">
        <f t="shared" si="12"/>
        <v>4700</v>
      </c>
    </row>
    <row r="27" spans="1:38" ht="15" customHeight="1">
      <c r="A27" s="11"/>
      <c r="B27" s="14" t="s">
        <v>7</v>
      </c>
      <c r="C27" s="17">
        <v>228300</v>
      </c>
      <c r="D27" s="17">
        <v>1900</v>
      </c>
      <c r="E27" s="17">
        <v>15200</v>
      </c>
      <c r="F27" s="17">
        <v>23000</v>
      </c>
      <c r="G27" s="17">
        <v>20300</v>
      </c>
      <c r="H27" s="17">
        <v>21500</v>
      </c>
      <c r="I27" s="17">
        <v>30600</v>
      </c>
      <c r="J27" s="17">
        <v>30200</v>
      </c>
      <c r="K27" s="17">
        <v>27400</v>
      </c>
      <c r="L27" s="17">
        <v>25800</v>
      </c>
      <c r="M27" s="17">
        <v>16500</v>
      </c>
      <c r="N27" s="18">
        <f>9200+3800+3000</f>
        <v>16000</v>
      </c>
      <c r="O27" s="17">
        <v>230000</v>
      </c>
      <c r="P27" s="17">
        <v>3300</v>
      </c>
      <c r="Q27" s="17">
        <v>17500</v>
      </c>
      <c r="R27" s="17">
        <v>23100</v>
      </c>
      <c r="S27" s="17">
        <v>25300</v>
      </c>
      <c r="T27" s="17">
        <v>27400</v>
      </c>
      <c r="U27" s="17">
        <v>26300</v>
      </c>
      <c r="V27" s="17">
        <v>30500</v>
      </c>
      <c r="W27" s="17">
        <v>24000</v>
      </c>
      <c r="X27" s="17">
        <v>21600</v>
      </c>
      <c r="Y27" s="17">
        <v>18600</v>
      </c>
      <c r="Z27" s="18">
        <v>12600</v>
      </c>
      <c r="AA27" s="25">
        <f t="shared" si="1"/>
        <v>-1700</v>
      </c>
      <c r="AB27" s="26">
        <f t="shared" si="14"/>
        <v>-1400</v>
      </c>
      <c r="AC27" s="26">
        <f t="shared" si="3"/>
        <v>-2300</v>
      </c>
      <c r="AD27" s="26">
        <f t="shared" si="4"/>
        <v>-100</v>
      </c>
      <c r="AE27" s="26">
        <f t="shared" si="5"/>
        <v>-5000</v>
      </c>
      <c r="AF27" s="26">
        <f t="shared" si="6"/>
        <v>-5900</v>
      </c>
      <c r="AG27" s="26">
        <f t="shared" si="7"/>
        <v>4300</v>
      </c>
      <c r="AH27" s="26">
        <f t="shared" si="8"/>
        <v>-300</v>
      </c>
      <c r="AI27" s="26">
        <f t="shared" si="9"/>
        <v>3400</v>
      </c>
      <c r="AJ27" s="26">
        <f t="shared" si="10"/>
        <v>4200</v>
      </c>
      <c r="AK27" s="26">
        <f t="shared" si="11"/>
        <v>-2100</v>
      </c>
      <c r="AL27" s="27">
        <f t="shared" si="12"/>
        <v>3400</v>
      </c>
    </row>
    <row r="28" spans="1:38" ht="15" customHeight="1">
      <c r="A28" s="11"/>
      <c r="B28" s="14" t="s">
        <v>9</v>
      </c>
      <c r="C28" s="17">
        <v>73000</v>
      </c>
      <c r="D28" s="17">
        <v>1600</v>
      </c>
      <c r="E28" s="17">
        <v>8000</v>
      </c>
      <c r="F28" s="17">
        <v>9000</v>
      </c>
      <c r="G28" s="17">
        <v>8800</v>
      </c>
      <c r="H28" s="17">
        <v>7000</v>
      </c>
      <c r="I28" s="17">
        <v>7700</v>
      </c>
      <c r="J28" s="17">
        <v>9000</v>
      </c>
      <c r="K28" s="17">
        <v>6600</v>
      </c>
      <c r="L28" s="17">
        <v>6300</v>
      </c>
      <c r="M28" s="17">
        <v>4700</v>
      </c>
      <c r="N28" s="18">
        <f>2300+600+1200</f>
        <v>4100</v>
      </c>
      <c r="O28" s="17">
        <v>64200</v>
      </c>
      <c r="P28" s="17">
        <v>1300</v>
      </c>
      <c r="Q28" s="17">
        <v>5500</v>
      </c>
      <c r="R28" s="17">
        <v>6700</v>
      </c>
      <c r="S28" s="17">
        <v>6800</v>
      </c>
      <c r="T28" s="17">
        <v>7200</v>
      </c>
      <c r="U28" s="17">
        <v>7700</v>
      </c>
      <c r="V28" s="17">
        <v>7600</v>
      </c>
      <c r="W28" s="17">
        <v>7500</v>
      </c>
      <c r="X28" s="17">
        <v>5500</v>
      </c>
      <c r="Y28" s="17">
        <v>4700</v>
      </c>
      <c r="Z28" s="18">
        <v>3600</v>
      </c>
      <c r="AA28" s="25">
        <f t="shared" si="1"/>
        <v>8800</v>
      </c>
      <c r="AB28" s="26">
        <f t="shared" si="14"/>
        <v>300</v>
      </c>
      <c r="AC28" s="26">
        <f t="shared" si="3"/>
        <v>2500</v>
      </c>
      <c r="AD28" s="26">
        <f t="shared" si="4"/>
        <v>2300</v>
      </c>
      <c r="AE28" s="26">
        <f t="shared" si="5"/>
        <v>2000</v>
      </c>
      <c r="AF28" s="26">
        <f t="shared" si="6"/>
        <v>-200</v>
      </c>
      <c r="AG28" s="26">
        <f t="shared" si="7"/>
        <v>0</v>
      </c>
      <c r="AH28" s="26">
        <f t="shared" si="8"/>
        <v>1400</v>
      </c>
      <c r="AI28" s="26">
        <f t="shared" si="9"/>
        <v>-900</v>
      </c>
      <c r="AJ28" s="26">
        <f t="shared" si="10"/>
        <v>800</v>
      </c>
      <c r="AK28" s="26">
        <f t="shared" si="11"/>
        <v>0</v>
      </c>
      <c r="AL28" s="27">
        <f t="shared" si="12"/>
        <v>500</v>
      </c>
    </row>
    <row r="29" spans="1:38" ht="15" customHeight="1">
      <c r="A29" s="11"/>
      <c r="B29" s="14" t="s">
        <v>10</v>
      </c>
      <c r="C29" s="17">
        <v>45600</v>
      </c>
      <c r="D29" s="17">
        <v>100</v>
      </c>
      <c r="E29" s="17">
        <v>4700</v>
      </c>
      <c r="F29" s="17">
        <v>3400</v>
      </c>
      <c r="G29" s="17">
        <v>4000</v>
      </c>
      <c r="H29" s="17">
        <v>2800</v>
      </c>
      <c r="I29" s="17">
        <v>4700</v>
      </c>
      <c r="J29" s="17">
        <v>8000</v>
      </c>
      <c r="K29" s="17">
        <v>5500</v>
      </c>
      <c r="L29" s="17">
        <v>3800</v>
      </c>
      <c r="M29" s="17">
        <v>2900</v>
      </c>
      <c r="N29" s="18">
        <f>2800+1200+1600</f>
        <v>5600</v>
      </c>
      <c r="O29" s="17">
        <v>53800</v>
      </c>
      <c r="P29" s="17">
        <v>400</v>
      </c>
      <c r="Q29" s="17">
        <v>4900</v>
      </c>
      <c r="R29" s="17">
        <v>7600</v>
      </c>
      <c r="S29" s="17">
        <v>4800</v>
      </c>
      <c r="T29" s="17">
        <v>5100</v>
      </c>
      <c r="U29" s="17">
        <v>5000</v>
      </c>
      <c r="V29" s="17">
        <v>5400</v>
      </c>
      <c r="W29" s="17">
        <v>4900</v>
      </c>
      <c r="X29" s="17">
        <v>6600</v>
      </c>
      <c r="Y29" s="17">
        <v>4400</v>
      </c>
      <c r="Z29" s="18">
        <v>4600</v>
      </c>
      <c r="AA29" s="25">
        <f t="shared" si="1"/>
        <v>-8200</v>
      </c>
      <c r="AB29" s="26">
        <f t="shared" si="14"/>
        <v>-300</v>
      </c>
      <c r="AC29" s="26">
        <f t="shared" si="3"/>
        <v>-200</v>
      </c>
      <c r="AD29" s="26">
        <f t="shared" si="4"/>
        <v>-4200</v>
      </c>
      <c r="AE29" s="26">
        <f t="shared" si="5"/>
        <v>-800</v>
      </c>
      <c r="AF29" s="26">
        <f t="shared" si="6"/>
        <v>-2300</v>
      </c>
      <c r="AG29" s="26">
        <f t="shared" si="7"/>
        <v>-300</v>
      </c>
      <c r="AH29" s="26">
        <f t="shared" si="8"/>
        <v>2600</v>
      </c>
      <c r="AI29" s="26">
        <f t="shared" si="9"/>
        <v>600</v>
      </c>
      <c r="AJ29" s="26">
        <f t="shared" si="10"/>
        <v>-2800</v>
      </c>
      <c r="AK29" s="26">
        <f t="shared" si="11"/>
        <v>-1500</v>
      </c>
      <c r="AL29" s="27">
        <f t="shared" si="12"/>
        <v>1000</v>
      </c>
    </row>
    <row r="30" spans="1:38" ht="15" customHeight="1">
      <c r="A30" s="11"/>
      <c r="B30" s="14" t="s">
        <v>11</v>
      </c>
      <c r="C30" s="17">
        <v>51200</v>
      </c>
      <c r="D30" s="17">
        <v>200</v>
      </c>
      <c r="E30" s="17">
        <v>5000</v>
      </c>
      <c r="F30" s="17">
        <v>6700</v>
      </c>
      <c r="G30" s="17">
        <v>4600</v>
      </c>
      <c r="H30" s="17">
        <v>4900</v>
      </c>
      <c r="I30" s="17">
        <v>5100</v>
      </c>
      <c r="J30" s="17">
        <v>5600</v>
      </c>
      <c r="K30" s="17">
        <v>6300</v>
      </c>
      <c r="L30" s="17">
        <v>4600</v>
      </c>
      <c r="M30" s="17">
        <v>2500</v>
      </c>
      <c r="N30" s="18">
        <f>2500+1600+1500</f>
        <v>5600</v>
      </c>
      <c r="O30" s="17">
        <v>60200</v>
      </c>
      <c r="P30" s="17">
        <v>1300</v>
      </c>
      <c r="Q30" s="17">
        <v>5400</v>
      </c>
      <c r="R30" s="17">
        <v>7200</v>
      </c>
      <c r="S30" s="17">
        <v>5000</v>
      </c>
      <c r="T30" s="17">
        <v>4000</v>
      </c>
      <c r="U30" s="17">
        <v>5000</v>
      </c>
      <c r="V30" s="17">
        <v>7100</v>
      </c>
      <c r="W30" s="17">
        <v>7000</v>
      </c>
      <c r="X30" s="17">
        <v>5000</v>
      </c>
      <c r="Y30" s="17">
        <v>6300</v>
      </c>
      <c r="Z30" s="18">
        <v>6900</v>
      </c>
      <c r="AA30" s="25">
        <f t="shared" si="1"/>
        <v>-9000</v>
      </c>
      <c r="AB30" s="26">
        <f t="shared" si="14"/>
        <v>-1100</v>
      </c>
      <c r="AC30" s="26">
        <f t="shared" si="3"/>
        <v>-400</v>
      </c>
      <c r="AD30" s="26">
        <f t="shared" si="4"/>
        <v>-500</v>
      </c>
      <c r="AE30" s="26">
        <f t="shared" si="5"/>
        <v>-400</v>
      </c>
      <c r="AF30" s="26">
        <f t="shared" si="6"/>
        <v>900</v>
      </c>
      <c r="AG30" s="26">
        <f t="shared" si="7"/>
        <v>100</v>
      </c>
      <c r="AH30" s="26">
        <f t="shared" si="8"/>
        <v>-1500</v>
      </c>
      <c r="AI30" s="26">
        <f t="shared" si="9"/>
        <v>-700</v>
      </c>
      <c r="AJ30" s="26">
        <f t="shared" si="10"/>
        <v>-400</v>
      </c>
      <c r="AK30" s="26">
        <f t="shared" si="11"/>
        <v>-3800</v>
      </c>
      <c r="AL30" s="27">
        <f t="shared" si="12"/>
        <v>-1300</v>
      </c>
    </row>
    <row r="31" spans="1:38" ht="15" customHeight="1">
      <c r="A31" s="11"/>
      <c r="B31" s="14" t="s">
        <v>12</v>
      </c>
      <c r="C31" s="21">
        <f aca="true" t="shared" si="16" ref="C31:N31">SUM(C32:C34)</f>
        <v>26400</v>
      </c>
      <c r="D31" s="21">
        <f t="shared" si="16"/>
        <v>0</v>
      </c>
      <c r="E31" s="21">
        <f t="shared" si="16"/>
        <v>2700</v>
      </c>
      <c r="F31" s="21">
        <f t="shared" si="16"/>
        <v>2500</v>
      </c>
      <c r="G31" s="21">
        <f t="shared" si="16"/>
        <v>1400</v>
      </c>
      <c r="H31" s="21">
        <f t="shared" si="16"/>
        <v>2200</v>
      </c>
      <c r="I31" s="21">
        <f t="shared" si="16"/>
        <v>1300</v>
      </c>
      <c r="J31" s="21">
        <f t="shared" si="16"/>
        <v>3900</v>
      </c>
      <c r="K31" s="21">
        <f t="shared" si="16"/>
        <v>3000</v>
      </c>
      <c r="L31" s="21">
        <f t="shared" si="16"/>
        <v>2300</v>
      </c>
      <c r="M31" s="21">
        <f t="shared" si="16"/>
        <v>1200</v>
      </c>
      <c r="N31" s="18">
        <f t="shared" si="16"/>
        <v>5700</v>
      </c>
      <c r="O31" s="21">
        <v>32800</v>
      </c>
      <c r="P31" s="21">
        <v>500</v>
      </c>
      <c r="Q31" s="21">
        <v>4200</v>
      </c>
      <c r="R31" s="21">
        <v>3000</v>
      </c>
      <c r="S31" s="21">
        <v>2700</v>
      </c>
      <c r="T31" s="21">
        <v>3200</v>
      </c>
      <c r="U31" s="21">
        <v>3700</v>
      </c>
      <c r="V31" s="21">
        <v>1700</v>
      </c>
      <c r="W31" s="21">
        <v>2700</v>
      </c>
      <c r="X31" s="21">
        <v>2500</v>
      </c>
      <c r="Y31" s="21">
        <v>3400</v>
      </c>
      <c r="Z31" s="18">
        <v>5300</v>
      </c>
      <c r="AA31" s="25">
        <f t="shared" si="1"/>
        <v>-6400</v>
      </c>
      <c r="AB31" s="26">
        <f t="shared" si="14"/>
        <v>-500</v>
      </c>
      <c r="AC31" s="26">
        <f t="shared" si="3"/>
        <v>-1500</v>
      </c>
      <c r="AD31" s="26">
        <f t="shared" si="4"/>
        <v>-500</v>
      </c>
      <c r="AE31" s="26">
        <f t="shared" si="5"/>
        <v>-1300</v>
      </c>
      <c r="AF31" s="26">
        <f t="shared" si="6"/>
        <v>-1000</v>
      </c>
      <c r="AG31" s="26">
        <f t="shared" si="7"/>
        <v>-2400</v>
      </c>
      <c r="AH31" s="26">
        <f t="shared" si="8"/>
        <v>2200</v>
      </c>
      <c r="AI31" s="26">
        <f t="shared" si="9"/>
        <v>300</v>
      </c>
      <c r="AJ31" s="26">
        <f t="shared" si="10"/>
        <v>-200</v>
      </c>
      <c r="AK31" s="26">
        <f t="shared" si="11"/>
        <v>-2200</v>
      </c>
      <c r="AL31" s="27">
        <f t="shared" si="12"/>
        <v>400</v>
      </c>
    </row>
    <row r="32" spans="1:38" ht="15" customHeight="1">
      <c r="A32" s="11"/>
      <c r="B32" s="14" t="s">
        <v>28</v>
      </c>
      <c r="C32" s="21">
        <v>15500</v>
      </c>
      <c r="D32" s="33" t="s">
        <v>27</v>
      </c>
      <c r="E32" s="21">
        <v>1700</v>
      </c>
      <c r="F32" s="21">
        <v>1900</v>
      </c>
      <c r="G32" s="21">
        <v>1200</v>
      </c>
      <c r="H32" s="21">
        <v>1900</v>
      </c>
      <c r="I32" s="21">
        <v>500</v>
      </c>
      <c r="J32" s="21">
        <v>2700</v>
      </c>
      <c r="K32" s="21">
        <v>1300</v>
      </c>
      <c r="L32" s="21">
        <v>1300</v>
      </c>
      <c r="M32" s="21">
        <v>400</v>
      </c>
      <c r="N32" s="18">
        <f>1400+600+500</f>
        <v>2500</v>
      </c>
      <c r="O32" s="21">
        <v>18000</v>
      </c>
      <c r="P32" s="33" t="s">
        <v>27</v>
      </c>
      <c r="Q32" s="21">
        <v>2800</v>
      </c>
      <c r="R32" s="21">
        <v>2000</v>
      </c>
      <c r="S32" s="21">
        <v>1600</v>
      </c>
      <c r="T32" s="21">
        <v>1700</v>
      </c>
      <c r="U32" s="21">
        <v>2800</v>
      </c>
      <c r="V32" s="21">
        <v>800</v>
      </c>
      <c r="W32" s="21">
        <v>1000</v>
      </c>
      <c r="X32" s="21">
        <v>1000</v>
      </c>
      <c r="Y32" s="21">
        <v>1700</v>
      </c>
      <c r="Z32" s="18">
        <f>1600+400+600</f>
        <v>2600</v>
      </c>
      <c r="AA32" s="25">
        <f t="shared" si="1"/>
        <v>-2500</v>
      </c>
      <c r="AB32" s="35" t="s">
        <v>31</v>
      </c>
      <c r="AC32" s="26">
        <f t="shared" si="3"/>
        <v>-1100</v>
      </c>
      <c r="AD32" s="26">
        <f t="shared" si="4"/>
        <v>-100</v>
      </c>
      <c r="AE32" s="26">
        <f>G32-S32</f>
        <v>-400</v>
      </c>
      <c r="AF32" s="26">
        <f t="shared" si="6"/>
        <v>200</v>
      </c>
      <c r="AG32" s="26">
        <f t="shared" si="7"/>
        <v>-2300</v>
      </c>
      <c r="AH32" s="26">
        <f t="shared" si="8"/>
        <v>1900</v>
      </c>
      <c r="AI32" s="26">
        <f t="shared" si="9"/>
        <v>300</v>
      </c>
      <c r="AJ32" s="26">
        <f t="shared" si="10"/>
        <v>300</v>
      </c>
      <c r="AK32" s="26">
        <f t="shared" si="11"/>
        <v>-1300</v>
      </c>
      <c r="AL32" s="27">
        <f t="shared" si="12"/>
        <v>-100</v>
      </c>
    </row>
    <row r="33" spans="1:38" ht="15" customHeight="1">
      <c r="A33" s="11"/>
      <c r="B33" s="14" t="s">
        <v>29</v>
      </c>
      <c r="C33" s="21">
        <v>5900</v>
      </c>
      <c r="D33" s="33" t="s">
        <v>27</v>
      </c>
      <c r="E33" s="21">
        <v>900</v>
      </c>
      <c r="F33" s="21">
        <v>500</v>
      </c>
      <c r="G33" s="33" t="s">
        <v>27</v>
      </c>
      <c r="H33" s="21">
        <v>200</v>
      </c>
      <c r="I33" s="21">
        <v>400</v>
      </c>
      <c r="J33" s="21">
        <v>800</v>
      </c>
      <c r="K33" s="21">
        <v>700</v>
      </c>
      <c r="L33" s="21">
        <v>800</v>
      </c>
      <c r="M33" s="21">
        <v>400</v>
      </c>
      <c r="N33" s="18">
        <v>1300</v>
      </c>
      <c r="O33" s="21">
        <v>8000</v>
      </c>
      <c r="P33" s="21">
        <v>500</v>
      </c>
      <c r="Q33" s="21">
        <v>800</v>
      </c>
      <c r="R33" s="21">
        <v>800</v>
      </c>
      <c r="S33" s="21">
        <v>300</v>
      </c>
      <c r="T33" s="21">
        <v>900</v>
      </c>
      <c r="U33" s="21">
        <v>400</v>
      </c>
      <c r="V33" s="21">
        <v>200</v>
      </c>
      <c r="W33" s="21">
        <v>1100</v>
      </c>
      <c r="X33" s="21">
        <v>900</v>
      </c>
      <c r="Y33" s="21">
        <v>700</v>
      </c>
      <c r="Z33" s="18">
        <f>600+500+400</f>
        <v>1500</v>
      </c>
      <c r="AA33" s="25">
        <f t="shared" si="1"/>
        <v>-2100</v>
      </c>
      <c r="AB33" s="26">
        <v>-500</v>
      </c>
      <c r="AC33" s="26">
        <f t="shared" si="3"/>
        <v>100</v>
      </c>
      <c r="AD33" s="26">
        <f t="shared" si="4"/>
        <v>-300</v>
      </c>
      <c r="AE33" s="26">
        <v>-300</v>
      </c>
      <c r="AF33" s="26">
        <f t="shared" si="6"/>
        <v>-700</v>
      </c>
      <c r="AG33" s="26">
        <f t="shared" si="7"/>
        <v>0</v>
      </c>
      <c r="AH33" s="26">
        <f t="shared" si="8"/>
        <v>600</v>
      </c>
      <c r="AI33" s="26">
        <f t="shared" si="9"/>
        <v>-400</v>
      </c>
      <c r="AJ33" s="26">
        <f t="shared" si="10"/>
        <v>-100</v>
      </c>
      <c r="AK33" s="26">
        <f t="shared" si="11"/>
        <v>-300</v>
      </c>
      <c r="AL33" s="27">
        <f t="shared" si="12"/>
        <v>-200</v>
      </c>
    </row>
    <row r="34" spans="1:38" ht="15" customHeight="1">
      <c r="A34" s="12"/>
      <c r="B34" s="15" t="s">
        <v>30</v>
      </c>
      <c r="C34" s="19">
        <v>5000</v>
      </c>
      <c r="D34" s="32" t="s">
        <v>27</v>
      </c>
      <c r="E34" s="19">
        <v>100</v>
      </c>
      <c r="F34" s="19">
        <v>100</v>
      </c>
      <c r="G34" s="19">
        <v>200</v>
      </c>
      <c r="H34" s="19">
        <v>100</v>
      </c>
      <c r="I34" s="19">
        <v>400</v>
      </c>
      <c r="J34" s="19">
        <v>400</v>
      </c>
      <c r="K34" s="19">
        <v>1000</v>
      </c>
      <c r="L34" s="19">
        <v>200</v>
      </c>
      <c r="M34" s="19">
        <v>400</v>
      </c>
      <c r="N34" s="20">
        <f>500+600+800</f>
        <v>1900</v>
      </c>
      <c r="O34" s="19">
        <v>6800</v>
      </c>
      <c r="P34" s="32" t="s">
        <v>27</v>
      </c>
      <c r="Q34" s="19">
        <v>600</v>
      </c>
      <c r="R34" s="19">
        <v>200</v>
      </c>
      <c r="S34" s="19">
        <v>800</v>
      </c>
      <c r="T34" s="19">
        <v>600</v>
      </c>
      <c r="U34" s="19">
        <v>500</v>
      </c>
      <c r="V34" s="19">
        <v>700</v>
      </c>
      <c r="W34" s="19">
        <v>600</v>
      </c>
      <c r="X34" s="19">
        <v>600</v>
      </c>
      <c r="Y34" s="19">
        <v>1000</v>
      </c>
      <c r="Z34" s="20">
        <f>800+300+100</f>
        <v>1200</v>
      </c>
      <c r="AA34" s="28">
        <f t="shared" si="1"/>
        <v>-1800</v>
      </c>
      <c r="AB34" s="34" t="s">
        <v>31</v>
      </c>
      <c r="AC34" s="29">
        <f t="shared" si="3"/>
        <v>-500</v>
      </c>
      <c r="AD34" s="29">
        <f t="shared" si="4"/>
        <v>-100</v>
      </c>
      <c r="AE34" s="29">
        <f t="shared" si="5"/>
        <v>-600</v>
      </c>
      <c r="AF34" s="29">
        <f t="shared" si="6"/>
        <v>-500</v>
      </c>
      <c r="AG34" s="29">
        <f t="shared" si="7"/>
        <v>-100</v>
      </c>
      <c r="AH34" s="29">
        <f t="shared" si="8"/>
        <v>-300</v>
      </c>
      <c r="AI34" s="29">
        <f t="shared" si="9"/>
        <v>400</v>
      </c>
      <c r="AJ34" s="29">
        <f t="shared" si="10"/>
        <v>-400</v>
      </c>
      <c r="AK34" s="29">
        <f t="shared" si="11"/>
        <v>-600</v>
      </c>
      <c r="AL34" s="30">
        <f t="shared" si="12"/>
        <v>700</v>
      </c>
    </row>
    <row r="35" ht="15" customHeight="1">
      <c r="A35" s="7" t="s">
        <v>32</v>
      </c>
    </row>
    <row r="36" ht="15" customHeight="1">
      <c r="A36" s="6" t="s">
        <v>33</v>
      </c>
    </row>
  </sheetData>
  <sheetProtection/>
  <mergeCells count="1">
    <mergeCell ref="A3:B4"/>
  </mergeCells>
  <printOptions/>
  <pageMargins left="0.5905511811023623" right="0" top="0.984251968503937" bottom="0.1968503937007874" header="0.5118110236220472" footer="0.5118110236220472"/>
  <pageSetup fitToHeight="3" fitToWidth="1" horizontalDpi="600" verticalDpi="600" orientation="landscape" pageOrder="overThenDown" paperSize="8" scale="65" r:id="rId1"/>
  <headerFooter alignWithMargins="0">
    <oddFooter>&amp;R&amp;18  26</oddFooter>
  </headerFooter>
  <colBreaks count="2" manualBreakCount="2">
    <brk id="14" max="26" man="1"/>
    <brk id="26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2018-09-21T08:08:58Z</cp:lastPrinted>
  <dcterms:created xsi:type="dcterms:W3CDTF">2008-05-26T04:06:49Z</dcterms:created>
  <dcterms:modified xsi:type="dcterms:W3CDTF">2018-10-01T06:42:36Z</dcterms:modified>
  <cp:category/>
  <cp:version/>
  <cp:contentType/>
  <cp:contentStatus/>
</cp:coreProperties>
</file>