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525" yWindow="825" windowWidth="8475" windowHeight="4725" tabRatio="601" activeTab="0"/>
  </bookViews>
  <sheets>
    <sheet name="第５表＃" sheetId="1" r:id="rId1"/>
    <sheet name="Sheet2" sheetId="2" r:id="rId2"/>
    <sheet name="Sheet3" sheetId="3" r:id="rId3"/>
  </sheets>
  <definedNames>
    <definedName name="_xlnm.Print_Area" localSheetId="1">'Sheet2'!$A$134:$N$199</definedName>
    <definedName name="_xlnm.Print_Area" localSheetId="2">'Sheet3'!$A$1:$N$197</definedName>
    <definedName name="_xlnm.Print_Area" localSheetId="0">'第５表＃'!$A$1:$CO$66</definedName>
    <definedName name="_xlnm.Print_Titles" localSheetId="0">'第５表＃'!$A:$D,'第５表＃'!$3:$3</definedName>
  </definedNames>
  <calcPr fullCalcOnLoad="1"/>
</workbook>
</file>

<file path=xl/sharedStrings.xml><?xml version="1.0" encoding="utf-8"?>
<sst xmlns="http://schemas.openxmlformats.org/spreadsheetml/2006/main" count="685" uniqueCount="171">
  <si>
    <t>県計</t>
  </si>
  <si>
    <t>市部計</t>
  </si>
  <si>
    <t>郡部計</t>
  </si>
  <si>
    <t>静岡市</t>
  </si>
  <si>
    <t>浜松市</t>
  </si>
  <si>
    <t>沼津市</t>
  </si>
  <si>
    <t>清水市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</si>
  <si>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</si>
  <si>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</si>
  <si>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</si>
  <si>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</si>
  <si>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</si>
  <si>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</si>
  <si>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</si>
  <si>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</si>
  <si>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</si>
  <si>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</si>
  <si>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</si>
  <si>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</si>
  <si>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天竜市</t>
  </si>
  <si>
    <t>浜北市</t>
  </si>
  <si>
    <t>下田市</t>
  </si>
  <si>
    <t>裾野市</t>
  </si>
  <si>
    <t>湖西市</t>
  </si>
  <si>
    <t>賀茂郡</t>
  </si>
  <si>
    <t>東伊豆町</t>
  </si>
  <si>
    <t>河津町</t>
  </si>
  <si>
    <t>南伊豆町</t>
  </si>
  <si>
    <t>松崎町</t>
  </si>
  <si>
    <t>総　数</t>
  </si>
  <si>
    <t>普通車</t>
  </si>
  <si>
    <t>営業用</t>
  </si>
  <si>
    <t>自家用</t>
  </si>
  <si>
    <t>小型車</t>
  </si>
  <si>
    <t>準乗用車</t>
  </si>
  <si>
    <t>トラック・トレーラー</t>
  </si>
  <si>
    <t>トラック</t>
  </si>
  <si>
    <t>１０ｔ超</t>
  </si>
  <si>
    <t>トレーラー</t>
  </si>
  <si>
    <t>被牽引車</t>
  </si>
  <si>
    <t>大型特殊自動車</t>
  </si>
  <si>
    <t>特殊用途自動車</t>
  </si>
  <si>
    <t>軽四輪</t>
  </si>
  <si>
    <t>三輪車</t>
  </si>
  <si>
    <t>６６０cc超</t>
  </si>
  <si>
    <t>６６０cc以下のもの</t>
  </si>
  <si>
    <t xml:space="preserve">    ２５０ccを超えるもの</t>
  </si>
  <si>
    <t>１２５cc超　２５０cc以下</t>
  </si>
  <si>
    <t>　９０cc超　１２５cc以下</t>
  </si>
  <si>
    <t>　５０cc超　　９０cc以下</t>
  </si>
  <si>
    <t xml:space="preserve">    　５０cc以下のもの</t>
  </si>
  <si>
    <t>小型特殊</t>
  </si>
  <si>
    <t>西伊豆町</t>
  </si>
  <si>
    <t>賀茂村</t>
  </si>
  <si>
    <t>田方郡</t>
  </si>
  <si>
    <t>伊豆長岡</t>
  </si>
  <si>
    <t>修善寺町</t>
  </si>
  <si>
    <t>戸田村</t>
  </si>
  <si>
    <t>土肥町</t>
  </si>
  <si>
    <t>函南町</t>
  </si>
  <si>
    <t>韮山町</t>
  </si>
  <si>
    <t>大仁町</t>
  </si>
  <si>
    <t>天城湯島</t>
  </si>
  <si>
    <t>中伊豆町</t>
  </si>
  <si>
    <t>清水町</t>
  </si>
  <si>
    <t>長泉町</t>
  </si>
  <si>
    <t>小山町</t>
  </si>
  <si>
    <t>富士郡</t>
  </si>
  <si>
    <t>芝川町</t>
  </si>
  <si>
    <t>庵原郡</t>
  </si>
  <si>
    <t>富士川町</t>
  </si>
  <si>
    <t>蒲原町</t>
  </si>
  <si>
    <t>由比町</t>
  </si>
  <si>
    <t>志太郡</t>
  </si>
  <si>
    <t>岡部町</t>
  </si>
  <si>
    <t>大井川町</t>
  </si>
  <si>
    <t>榛原郡</t>
  </si>
  <si>
    <t>御前崎町</t>
  </si>
  <si>
    <t>相良町</t>
  </si>
  <si>
    <t>榛原町</t>
  </si>
  <si>
    <t>吉田町</t>
  </si>
  <si>
    <t>金谷町</t>
  </si>
  <si>
    <t>川根町</t>
  </si>
  <si>
    <t>中川根町</t>
  </si>
  <si>
    <t>本川根町</t>
  </si>
  <si>
    <t>小笠郡</t>
  </si>
  <si>
    <t>大須賀町</t>
  </si>
  <si>
    <t>浜岡町</t>
  </si>
  <si>
    <t>小笠町</t>
  </si>
  <si>
    <t>菊川町</t>
  </si>
  <si>
    <t>大東町</t>
  </si>
  <si>
    <t>周智郡</t>
  </si>
  <si>
    <t>森町</t>
  </si>
  <si>
    <t>春野町</t>
  </si>
  <si>
    <t>磐田郡</t>
  </si>
  <si>
    <t>浅羽町</t>
  </si>
  <si>
    <t>福田町</t>
  </si>
  <si>
    <t>竜洋町</t>
  </si>
  <si>
    <t>豊田町</t>
  </si>
  <si>
    <t>豊岡村</t>
  </si>
  <si>
    <t>龍山村</t>
  </si>
  <si>
    <t>佐久間町</t>
  </si>
  <si>
    <t>水窪町</t>
  </si>
  <si>
    <t>浜名郡</t>
  </si>
  <si>
    <t>舞阪町</t>
  </si>
  <si>
    <t>新居町</t>
  </si>
  <si>
    <t>雄踏町</t>
  </si>
  <si>
    <t>引佐郡</t>
  </si>
  <si>
    <t>細江町</t>
  </si>
  <si>
    <t>引佐町</t>
  </si>
  <si>
    <t>三ヶ日町</t>
  </si>
  <si>
    <t>区  分</t>
  </si>
  <si>
    <t>乗 用 車</t>
  </si>
  <si>
    <t>合  計</t>
  </si>
  <si>
    <t>小 計</t>
  </si>
  <si>
    <t>営 業 用</t>
  </si>
  <si>
    <t>自 家 用</t>
  </si>
  <si>
    <t>　 ２ｔ以下</t>
  </si>
  <si>
    <t>　２ｔ超  ５ｔ以下</t>
  </si>
  <si>
    <t>　５ｔ超　８ｔ以下</t>
  </si>
  <si>
    <t>　８ｔ超１０ｔ以下</t>
  </si>
  <si>
    <t>牽 引 車</t>
  </si>
  <si>
    <t>…</t>
  </si>
  <si>
    <t>バ  ス</t>
  </si>
  <si>
    <t>観 光 貸 切 用</t>
  </si>
  <si>
    <t>そ の 他</t>
  </si>
  <si>
    <t>貨 物 車</t>
  </si>
  <si>
    <t>二 輪 車</t>
  </si>
  <si>
    <t>農 耕 作 業 用</t>
  </si>
  <si>
    <t>区  分</t>
  </si>
  <si>
    <t>乗 用 車</t>
  </si>
  <si>
    <t>合  計</t>
  </si>
  <si>
    <t>小 計</t>
  </si>
  <si>
    <t>営 業 用</t>
  </si>
  <si>
    <t>自 家 用</t>
  </si>
  <si>
    <t>…</t>
  </si>
  <si>
    <t>バ  ス</t>
  </si>
  <si>
    <t>観 光 貸 切 用</t>
  </si>
  <si>
    <t>そ の 他</t>
  </si>
  <si>
    <t>貨 物 車</t>
  </si>
  <si>
    <t>二 輪 車</t>
  </si>
  <si>
    <t>農 耕 作 業 用</t>
  </si>
  <si>
    <t>駿東郡</t>
  </si>
  <si>
    <t xml:space="preserve"> 駿東郡</t>
  </si>
  <si>
    <t xml:space="preserve"> 第５表　車種別自動車保有台数　　－市町村別－</t>
  </si>
  <si>
    <t>ト　ラ　ッ　ク　等</t>
  </si>
  <si>
    <t>合  計</t>
  </si>
  <si>
    <t>小 計</t>
  </si>
  <si>
    <t>営 業 用</t>
  </si>
  <si>
    <t>自 家 用</t>
  </si>
  <si>
    <t>　 ２ｔ以下</t>
  </si>
  <si>
    <t>　２ｔ超  ５ｔ以下</t>
  </si>
  <si>
    <t>　５ｔ超　８ｔ以下</t>
  </si>
  <si>
    <t>　８ｔ超１０ｔ以下</t>
  </si>
  <si>
    <t>牽 引 車</t>
  </si>
  <si>
    <t>…</t>
  </si>
  <si>
    <t>バ  ス</t>
  </si>
  <si>
    <t>観 光 貸 切 用</t>
  </si>
  <si>
    <t>そ の 他</t>
  </si>
  <si>
    <t>乗 用 車</t>
  </si>
  <si>
    <t>貨 物 車</t>
  </si>
  <si>
    <t>二 輪 車</t>
  </si>
  <si>
    <t>農 耕 作 業 用</t>
  </si>
  <si>
    <t>区  分</t>
  </si>
  <si>
    <t>乗 用 車</t>
  </si>
  <si>
    <t>合  計</t>
  </si>
  <si>
    <t>小 計</t>
  </si>
  <si>
    <t>営 業 用</t>
  </si>
  <si>
    <t>自 家 用</t>
  </si>
  <si>
    <t>ト　ラ　ッ　ク　等</t>
  </si>
  <si>
    <t>－市町村別－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</si>
</sst>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ＤＦ平成明朝体W3"/>
      <family val="3"/>
    </font>
    <font>
      <b/>
      <sz val="12"/>
      <name val="明朝"/>
      <family val="1"/>
    </font>
    <font>
      <sz val="10"/>
      <name val="明朝"/>
      <family val="1"/>
    </font>
    <font>
      <b/>
      <sz val="10"/>
      <name val="明朝"/>
      <family val="1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Border="1" applyAlignment="1">
      <alignment/>
    </xf>
    <xf numFmtId="38" fontId="0" fillId="0" borderId="0" xfId="16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38" fontId="2" fillId="0" borderId="0" xfId="16" applyFont="1" applyAlignment="1">
      <alignment/>
    </xf>
    <xf numFmtId="38" fontId="2" fillId="0" borderId="0" xfId="16" applyFont="1" applyAlignment="1">
      <alignment horizontal="center"/>
    </xf>
    <xf numFmtId="38" fontId="5" fillId="0" borderId="1" xfId="16" applyFont="1" applyBorder="1" applyAlignment="1">
      <alignment horizontal="center"/>
    </xf>
    <xf numFmtId="38" fontId="4" fillId="0" borderId="1" xfId="16" applyFont="1" applyBorder="1" applyAlignment="1">
      <alignment horizontal="center"/>
    </xf>
    <xf numFmtId="38" fontId="4" fillId="0" borderId="2" xfId="16" applyFont="1" applyBorder="1" applyAlignment="1">
      <alignment horizontal="center"/>
    </xf>
    <xf numFmtId="38" fontId="4" fillId="0" borderId="0" xfId="16" applyFont="1" applyAlignment="1">
      <alignment/>
    </xf>
    <xf numFmtId="38" fontId="4" fillId="0" borderId="1" xfId="16" applyFont="1" applyBorder="1" applyAlignment="1">
      <alignment/>
    </xf>
    <xf numFmtId="38" fontId="4" fillId="0" borderId="2" xfId="16" applyFont="1" applyBorder="1" applyAlignment="1">
      <alignment/>
    </xf>
    <xf numFmtId="38" fontId="4" fillId="0" borderId="3" xfId="16" applyFont="1" applyBorder="1" applyAlignment="1">
      <alignment/>
    </xf>
    <xf numFmtId="38" fontId="4" fillId="0" borderId="4" xfId="16" applyFont="1" applyBorder="1" applyAlignment="1">
      <alignment/>
    </xf>
    <xf numFmtId="38" fontId="4" fillId="0" borderId="5" xfId="16" applyFont="1" applyBorder="1" applyAlignment="1">
      <alignment/>
    </xf>
    <xf numFmtId="38" fontId="4" fillId="0" borderId="3" xfId="16" applyFont="1" applyBorder="1" applyAlignment="1">
      <alignment horizontal="center"/>
    </xf>
    <xf numFmtId="38" fontId="4" fillId="0" borderId="6" xfId="16" applyFont="1" applyBorder="1" applyAlignment="1">
      <alignment/>
    </xf>
    <xf numFmtId="38" fontId="4" fillId="0" borderId="7" xfId="16" applyFont="1" applyBorder="1" applyAlignment="1">
      <alignment/>
    </xf>
    <xf numFmtId="38" fontId="4" fillId="0" borderId="8" xfId="16" applyFont="1" applyBorder="1" applyAlignment="1">
      <alignment/>
    </xf>
    <xf numFmtId="38" fontId="4" fillId="0" borderId="9" xfId="16" applyFont="1" applyBorder="1" applyAlignment="1">
      <alignment/>
    </xf>
    <xf numFmtId="38" fontId="4" fillId="0" borderId="10" xfId="16" applyFont="1" applyBorder="1" applyAlignment="1">
      <alignment/>
    </xf>
    <xf numFmtId="38" fontId="4" fillId="0" borderId="11" xfId="16" applyFont="1" applyBorder="1" applyAlignment="1">
      <alignment/>
    </xf>
    <xf numFmtId="38" fontId="4" fillId="0" borderId="12" xfId="16" applyFont="1" applyBorder="1" applyAlignment="1">
      <alignment/>
    </xf>
    <xf numFmtId="38" fontId="4" fillId="0" borderId="0" xfId="16" applyFont="1" applyBorder="1" applyAlignment="1">
      <alignment/>
    </xf>
    <xf numFmtId="38" fontId="4" fillId="0" borderId="13" xfId="16" applyFont="1" applyBorder="1" applyAlignment="1">
      <alignment/>
    </xf>
    <xf numFmtId="38" fontId="4" fillId="0" borderId="14" xfId="16" applyFont="1" applyBorder="1" applyAlignment="1">
      <alignment/>
    </xf>
    <xf numFmtId="38" fontId="4" fillId="0" borderId="15" xfId="16" applyFont="1" applyBorder="1" applyAlignment="1">
      <alignment/>
    </xf>
    <xf numFmtId="38" fontId="4" fillId="0" borderId="16" xfId="16" applyFont="1" applyBorder="1" applyAlignment="1">
      <alignment/>
    </xf>
    <xf numFmtId="38" fontId="4" fillId="0" borderId="17" xfId="16" applyFont="1" applyBorder="1" applyAlignment="1">
      <alignment/>
    </xf>
    <xf numFmtId="38" fontId="4" fillId="0" borderId="8" xfId="16" applyFont="1" applyBorder="1" applyAlignment="1">
      <alignment horizontal="right" vertical="center"/>
    </xf>
    <xf numFmtId="38" fontId="4" fillId="0" borderId="9" xfId="16" applyFont="1" applyBorder="1" applyAlignment="1">
      <alignment horizontal="right" vertical="center"/>
    </xf>
    <xf numFmtId="38" fontId="4" fillId="0" borderId="5" xfId="16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5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8" xfId="0" applyFont="1" applyBorder="1" applyAlignment="1">
      <alignment horizontal="centerContinuous"/>
    </xf>
    <xf numFmtId="0" fontId="4" fillId="0" borderId="9" xfId="0" applyFont="1" applyBorder="1" applyAlignment="1">
      <alignment horizontal="centerContinuous"/>
    </xf>
    <xf numFmtId="38" fontId="4" fillId="0" borderId="24" xfId="16" applyFont="1" applyBorder="1" applyAlignment="1">
      <alignment horizontal="right" vertical="center"/>
    </xf>
    <xf numFmtId="0" fontId="4" fillId="0" borderId="16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7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2" xfId="0" applyFont="1" applyBorder="1" applyAlignment="1">
      <alignment horizontal="centerContinuous"/>
    </xf>
    <xf numFmtId="0" fontId="4" fillId="0" borderId="23" xfId="0" applyFont="1" applyBorder="1" applyAlignment="1">
      <alignment horizontal="centerContinuous"/>
    </xf>
    <xf numFmtId="0" fontId="4" fillId="0" borderId="1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0" xfId="0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4" fillId="0" borderId="17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4" fillId="0" borderId="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Continuous" vertical="center"/>
    </xf>
    <xf numFmtId="0" fontId="4" fillId="0" borderId="13" xfId="0" applyFont="1" applyBorder="1" applyAlignment="1">
      <alignment horizontal="centerContinuous" vertical="center"/>
    </xf>
    <xf numFmtId="0" fontId="4" fillId="0" borderId="2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2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21" xfId="0" applyFont="1" applyBorder="1" applyAlignment="1">
      <alignment horizontal="centerContinuous"/>
    </xf>
    <xf numFmtId="0" fontId="4" fillId="0" borderId="22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38" fontId="4" fillId="0" borderId="25" xfId="16" applyFont="1" applyBorder="1" applyAlignment="1">
      <alignment/>
    </xf>
    <xf numFmtId="38" fontId="4" fillId="0" borderId="19" xfId="16" applyFont="1" applyBorder="1" applyAlignment="1">
      <alignment horizontal="right" vertical="center"/>
    </xf>
    <xf numFmtId="38" fontId="3" fillId="0" borderId="0" xfId="16" applyFont="1" applyAlignment="1">
      <alignment horizontal="center"/>
    </xf>
    <xf numFmtId="38" fontId="8" fillId="0" borderId="1" xfId="16" applyFont="1" applyBorder="1" applyAlignment="1">
      <alignment horizontal="center"/>
    </xf>
    <xf numFmtId="38" fontId="8" fillId="0" borderId="2" xfId="16" applyFont="1" applyBorder="1" applyAlignment="1">
      <alignment horizontal="center"/>
    </xf>
    <xf numFmtId="38" fontId="8" fillId="0" borderId="3" xfId="16" applyFont="1" applyBorder="1" applyAlignment="1">
      <alignment horizontal="center"/>
    </xf>
    <xf numFmtId="38" fontId="6" fillId="0" borderId="1" xfId="16" applyFont="1" applyBorder="1" applyAlignment="1">
      <alignment horizontal="center"/>
    </xf>
    <xf numFmtId="38" fontId="6" fillId="0" borderId="2" xfId="16" applyFont="1" applyBorder="1" applyAlignment="1">
      <alignment horizontal="center"/>
    </xf>
    <xf numFmtId="38" fontId="6" fillId="0" borderId="0" xfId="16" applyFont="1" applyAlignment="1">
      <alignment/>
    </xf>
    <xf numFmtId="38" fontId="6" fillId="0" borderId="2" xfId="16" applyFont="1" applyBorder="1" applyAlignment="1">
      <alignment horizontal="centerContinuous"/>
    </xf>
    <xf numFmtId="38" fontId="6" fillId="0" borderId="1" xfId="16" applyFont="1" applyBorder="1" applyAlignment="1">
      <alignment/>
    </xf>
    <xf numFmtId="38" fontId="6" fillId="0" borderId="2" xfId="16" applyFont="1" applyBorder="1" applyAlignment="1">
      <alignment/>
    </xf>
    <xf numFmtId="38" fontId="6" fillId="0" borderId="3" xfId="16" applyFont="1" applyBorder="1" applyAlignment="1">
      <alignment/>
    </xf>
    <xf numFmtId="38" fontId="6" fillId="0" borderId="4" xfId="16" applyFont="1" applyBorder="1" applyAlignment="1">
      <alignment horizontal="centerContinuous"/>
    </xf>
    <xf numFmtId="38" fontId="6" fillId="0" borderId="6" xfId="16" applyFont="1" applyBorder="1" applyAlignment="1">
      <alignment horizontal="centerContinuous"/>
    </xf>
    <xf numFmtId="38" fontId="6" fillId="0" borderId="5" xfId="16" applyFont="1" applyBorder="1" applyAlignment="1">
      <alignment/>
    </xf>
    <xf numFmtId="38" fontId="6" fillId="0" borderId="3" xfId="16" applyFont="1" applyBorder="1" applyAlignment="1">
      <alignment horizontal="center"/>
    </xf>
    <xf numFmtId="38" fontId="6" fillId="0" borderId="7" xfId="16" applyFont="1" applyBorder="1" applyAlignment="1">
      <alignment/>
    </xf>
    <xf numFmtId="38" fontId="6" fillId="0" borderId="8" xfId="16" applyFont="1" applyBorder="1" applyAlignment="1">
      <alignment/>
    </xf>
    <xf numFmtId="38" fontId="6" fillId="0" borderId="9" xfId="16" applyFont="1" applyBorder="1" applyAlignment="1">
      <alignment/>
    </xf>
    <xf numFmtId="38" fontId="6" fillId="0" borderId="10" xfId="16" applyFont="1" applyBorder="1" applyAlignment="1">
      <alignment/>
    </xf>
    <xf numFmtId="38" fontId="6" fillId="0" borderId="11" xfId="16" applyFont="1" applyBorder="1" applyAlignment="1">
      <alignment/>
    </xf>
    <xf numFmtId="38" fontId="6" fillId="0" borderId="12" xfId="16" applyFont="1" applyBorder="1" applyAlignment="1">
      <alignment/>
    </xf>
    <xf numFmtId="38" fontId="6" fillId="0" borderId="0" xfId="16" applyFont="1" applyBorder="1" applyAlignment="1">
      <alignment/>
    </xf>
    <xf numFmtId="38" fontId="6" fillId="0" borderId="13" xfId="16" applyFont="1" applyBorder="1" applyAlignment="1">
      <alignment/>
    </xf>
    <xf numFmtId="38" fontId="6" fillId="0" borderId="14" xfId="16" applyFont="1" applyBorder="1" applyAlignment="1">
      <alignment/>
    </xf>
    <xf numFmtId="38" fontId="6" fillId="0" borderId="15" xfId="16" applyFont="1" applyBorder="1" applyAlignment="1">
      <alignment/>
    </xf>
    <xf numFmtId="38" fontId="6" fillId="0" borderId="21" xfId="16" applyFont="1" applyBorder="1" applyAlignment="1">
      <alignment/>
    </xf>
    <xf numFmtId="38" fontId="6" fillId="0" borderId="16" xfId="16" applyFont="1" applyBorder="1" applyAlignment="1">
      <alignment/>
    </xf>
    <xf numFmtId="38" fontId="6" fillId="0" borderId="23" xfId="16" applyFont="1" applyBorder="1" applyAlignment="1">
      <alignment/>
    </xf>
    <xf numFmtId="38" fontId="6" fillId="0" borderId="26" xfId="16" applyFont="1" applyBorder="1" applyAlignment="1">
      <alignment/>
    </xf>
    <xf numFmtId="38" fontId="6" fillId="0" borderId="17" xfId="16" applyFont="1" applyBorder="1" applyAlignment="1">
      <alignment/>
    </xf>
    <xf numFmtId="38" fontId="6" fillId="0" borderId="20" xfId="16" applyFont="1" applyBorder="1" applyAlignment="1">
      <alignment/>
    </xf>
    <xf numFmtId="38" fontId="6" fillId="0" borderId="22" xfId="16" applyFont="1" applyBorder="1" applyAlignment="1">
      <alignment/>
    </xf>
    <xf numFmtId="0" fontId="6" fillId="0" borderId="4" xfId="0" applyFont="1" applyBorder="1" applyAlignment="1">
      <alignment horizontal="centerContinuous"/>
    </xf>
    <xf numFmtId="0" fontId="6" fillId="0" borderId="6" xfId="0" applyFont="1" applyBorder="1" applyAlignment="1">
      <alignment horizontal="centerContinuous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8" xfId="0" applyFont="1" applyBorder="1" applyAlignment="1">
      <alignment horizontal="centerContinuous"/>
    </xf>
    <xf numFmtId="38" fontId="6" fillId="0" borderId="8" xfId="16" applyFont="1" applyBorder="1" applyAlignment="1">
      <alignment horizontal="right" vertical="center"/>
    </xf>
    <xf numFmtId="38" fontId="6" fillId="0" borderId="9" xfId="16" applyFont="1" applyBorder="1" applyAlignment="1">
      <alignment horizontal="right" vertical="center"/>
    </xf>
    <xf numFmtId="38" fontId="6" fillId="0" borderId="5" xfId="16" applyFont="1" applyBorder="1" applyAlignment="1">
      <alignment horizontal="right" vertical="center"/>
    </xf>
    <xf numFmtId="0" fontId="6" fillId="0" borderId="16" xfId="0" applyFont="1" applyBorder="1" applyAlignment="1">
      <alignment horizontal="centerContinuous"/>
    </xf>
    <xf numFmtId="38" fontId="6" fillId="0" borderId="0" xfId="16" applyFont="1" applyAlignment="1">
      <alignment horizontal="center"/>
    </xf>
    <xf numFmtId="38" fontId="6" fillId="0" borderId="6" xfId="16" applyFont="1" applyBorder="1" applyAlignment="1">
      <alignment/>
    </xf>
    <xf numFmtId="38" fontId="6" fillId="0" borderId="17" xfId="16" applyFont="1" applyBorder="1" applyAlignment="1">
      <alignment horizontal="centerContinuous"/>
    </xf>
    <xf numFmtId="38" fontId="6" fillId="0" borderId="22" xfId="16" applyFont="1" applyBorder="1" applyAlignment="1">
      <alignment horizontal="centerContinuous"/>
    </xf>
    <xf numFmtId="38" fontId="6" fillId="0" borderId="17" xfId="16" applyFont="1" applyBorder="1" applyAlignment="1">
      <alignment horizontal="center"/>
    </xf>
    <xf numFmtId="38" fontId="6" fillId="0" borderId="20" xfId="16" applyFont="1" applyBorder="1" applyAlignment="1">
      <alignment horizontal="center"/>
    </xf>
    <xf numFmtId="38" fontId="6" fillId="0" borderId="22" xfId="16" applyFont="1" applyBorder="1" applyAlignment="1">
      <alignment horizontal="center"/>
    </xf>
    <xf numFmtId="38" fontId="6" fillId="0" borderId="10" xfId="16" applyFont="1" applyBorder="1" applyAlignment="1">
      <alignment horizontal="centerContinuous"/>
    </xf>
    <xf numFmtId="38" fontId="6" fillId="0" borderId="15" xfId="16" applyFont="1" applyBorder="1" applyAlignment="1">
      <alignment horizontal="centerContinuous"/>
    </xf>
    <xf numFmtId="38" fontId="6" fillId="0" borderId="17" xfId="16" applyFont="1" applyBorder="1" applyAlignment="1">
      <alignment horizontal="centerContinuous" vertical="center"/>
    </xf>
    <xf numFmtId="38" fontId="6" fillId="0" borderId="5" xfId="16" applyFont="1" applyBorder="1" applyAlignment="1">
      <alignment horizontal="centerContinuous" vertical="center"/>
    </xf>
    <xf numFmtId="38" fontId="6" fillId="0" borderId="22" xfId="16" applyFont="1" applyBorder="1" applyAlignment="1">
      <alignment horizontal="centerContinuous" vertical="center"/>
    </xf>
    <xf numFmtId="38" fontId="6" fillId="0" borderId="13" xfId="16" applyFont="1" applyBorder="1" applyAlignment="1">
      <alignment horizontal="centerContinuous" vertical="center"/>
    </xf>
    <xf numFmtId="38" fontId="6" fillId="0" borderId="20" xfId="16" applyFont="1" applyBorder="1" applyAlignment="1">
      <alignment horizontal="left"/>
    </xf>
    <xf numFmtId="38" fontId="6" fillId="0" borderId="0" xfId="16" applyFont="1" applyBorder="1" applyAlignment="1">
      <alignment horizontal="left"/>
    </xf>
    <xf numFmtId="38" fontId="6" fillId="0" borderId="20" xfId="16" applyFont="1" applyBorder="1" applyAlignment="1">
      <alignment horizontal="centerContinuous"/>
    </xf>
    <xf numFmtId="38" fontId="6" fillId="0" borderId="0" xfId="16" applyFont="1" applyBorder="1" applyAlignment="1">
      <alignment horizontal="centerContinuous"/>
    </xf>
    <xf numFmtId="38" fontId="6" fillId="0" borderId="22" xfId="16" applyFont="1" applyBorder="1" applyAlignment="1">
      <alignment horizontal="left"/>
    </xf>
    <xf numFmtId="38" fontId="6" fillId="0" borderId="15" xfId="16" applyFont="1" applyBorder="1" applyAlignment="1">
      <alignment horizontal="left"/>
    </xf>
    <xf numFmtId="38" fontId="6" fillId="0" borderId="0" xfId="16" applyFont="1" applyAlignment="1">
      <alignment horizontal="right"/>
    </xf>
    <xf numFmtId="38" fontId="6" fillId="0" borderId="1" xfId="16" applyFont="1" applyBorder="1" applyAlignment="1">
      <alignment horizontal="right"/>
    </xf>
    <xf numFmtId="38" fontId="6" fillId="0" borderId="10" xfId="16" applyFont="1" applyBorder="1" applyAlignment="1">
      <alignment horizontal="right"/>
    </xf>
    <xf numFmtId="38" fontId="6" fillId="0" borderId="8" xfId="16" applyFont="1" applyBorder="1" applyAlignment="1">
      <alignment horizontal="right"/>
    </xf>
    <xf numFmtId="38" fontId="6" fillId="0" borderId="0" xfId="16" applyFont="1" applyBorder="1" applyAlignment="1">
      <alignment horizontal="right"/>
    </xf>
    <xf numFmtId="38" fontId="6" fillId="0" borderId="11" xfId="16" applyFont="1" applyBorder="1" applyAlignment="1">
      <alignment horizontal="right"/>
    </xf>
    <xf numFmtId="38" fontId="6" fillId="0" borderId="15" xfId="16" applyFont="1" applyBorder="1" applyAlignment="1">
      <alignment horizontal="right"/>
    </xf>
    <xf numFmtId="38" fontId="6" fillId="0" borderId="16" xfId="16" applyFont="1" applyBorder="1" applyAlignment="1">
      <alignment horizontal="right"/>
    </xf>
    <xf numFmtId="38" fontId="8" fillId="0" borderId="0" xfId="16" applyFont="1" applyAlignment="1">
      <alignment horizontal="center"/>
    </xf>
    <xf numFmtId="38" fontId="7" fillId="0" borderId="0" xfId="16" applyFont="1" applyAlignment="1">
      <alignment horizontal="left"/>
    </xf>
    <xf numFmtId="38" fontId="4" fillId="0" borderId="26" xfId="16" applyFont="1" applyBorder="1" applyAlignment="1">
      <alignment/>
    </xf>
    <xf numFmtId="0" fontId="6" fillId="0" borderId="0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Continuous"/>
    </xf>
    <xf numFmtId="38" fontId="6" fillId="0" borderId="27" xfId="16" applyFont="1" applyBorder="1" applyAlignment="1">
      <alignment horizontal="centerContinuous"/>
    </xf>
    <xf numFmtId="38" fontId="6" fillId="0" borderId="28" xfId="16" applyFont="1" applyBorder="1" applyAlignment="1">
      <alignment horizontal="centerContinuous"/>
    </xf>
    <xf numFmtId="38" fontId="6" fillId="0" borderId="27" xfId="16" applyFont="1" applyBorder="1" applyAlignment="1">
      <alignment horizontal="center"/>
    </xf>
    <xf numFmtId="38" fontId="6" fillId="0" borderId="29" xfId="16" applyFont="1" applyBorder="1" applyAlignment="1">
      <alignment horizontal="center"/>
    </xf>
    <xf numFmtId="38" fontId="6" fillId="0" borderId="30" xfId="16" applyFont="1" applyBorder="1" applyAlignment="1">
      <alignment horizontal="center"/>
    </xf>
    <xf numFmtId="38" fontId="6" fillId="0" borderId="31" xfId="16" applyFont="1" applyBorder="1" applyAlignment="1">
      <alignment/>
    </xf>
    <xf numFmtId="38" fontId="6" fillId="0" borderId="32" xfId="16" applyFont="1" applyBorder="1" applyAlignment="1">
      <alignment horizontal="center"/>
    </xf>
    <xf numFmtId="38" fontId="6" fillId="0" borderId="33" xfId="16" applyFont="1" applyBorder="1" applyAlignment="1">
      <alignment horizontal="center"/>
    </xf>
    <xf numFmtId="38" fontId="6" fillId="0" borderId="34" xfId="16" applyFont="1" applyBorder="1" applyAlignment="1">
      <alignment/>
    </xf>
    <xf numFmtId="0" fontId="6" fillId="0" borderId="28" xfId="0" applyFont="1" applyBorder="1" applyAlignment="1">
      <alignment horizontal="centerContinuous"/>
    </xf>
    <xf numFmtId="0" fontId="6" fillId="0" borderId="27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 horizontal="center"/>
    </xf>
    <xf numFmtId="0" fontId="6" fillId="0" borderId="29" xfId="0" applyFont="1" applyBorder="1" applyAlignment="1">
      <alignment horizontal="centerContinuous"/>
    </xf>
    <xf numFmtId="0" fontId="6" fillId="0" borderId="31" xfId="0" applyFont="1" applyBorder="1" applyAlignment="1">
      <alignment horizontal="centerContinuous"/>
    </xf>
    <xf numFmtId="38" fontId="6" fillId="0" borderId="32" xfId="16" applyFont="1" applyBorder="1" applyAlignment="1">
      <alignment horizontal="centerContinuous"/>
    </xf>
    <xf numFmtId="38" fontId="6" fillId="0" borderId="34" xfId="16" applyFont="1" applyBorder="1" applyAlignment="1">
      <alignment horizontal="centerContinuous"/>
    </xf>
    <xf numFmtId="38" fontId="6" fillId="0" borderId="34" xfId="16" applyFont="1" applyBorder="1" applyAlignment="1">
      <alignment horizontal="center"/>
    </xf>
    <xf numFmtId="38" fontId="6" fillId="0" borderId="29" xfId="16" applyFont="1" applyBorder="1" applyAlignment="1">
      <alignment horizontal="center" vertical="center"/>
    </xf>
    <xf numFmtId="38" fontId="6" fillId="0" borderId="31" xfId="16" applyFont="1" applyBorder="1" applyAlignment="1">
      <alignment horizontal="center"/>
    </xf>
    <xf numFmtId="38" fontId="6" fillId="0" borderId="33" xfId="16" applyFont="1" applyBorder="1" applyAlignment="1">
      <alignment horizontal="left"/>
    </xf>
    <xf numFmtId="38" fontId="6" fillId="0" borderId="33" xfId="16" applyFont="1" applyBorder="1" applyAlignment="1">
      <alignment horizontal="centerContinuous"/>
    </xf>
    <xf numFmtId="38" fontId="6" fillId="0" borderId="34" xfId="16" applyFont="1" applyBorder="1" applyAlignment="1">
      <alignment horizontal="left"/>
    </xf>
    <xf numFmtId="38" fontId="8" fillId="0" borderId="0" xfId="16" applyFont="1" applyAlignment="1" quotePrefix="1">
      <alignment horizontal="center"/>
    </xf>
    <xf numFmtId="0" fontId="6" fillId="0" borderId="8" xfId="0" applyFont="1" applyBorder="1" applyAlignment="1">
      <alignment horizontal="center" vertical="center" textRotation="255"/>
    </xf>
    <xf numFmtId="0" fontId="6" fillId="0" borderId="11" xfId="0" applyFont="1" applyBorder="1" applyAlignment="1">
      <alignment horizontal="center" vertical="center" textRotation="255"/>
    </xf>
    <xf numFmtId="0" fontId="6" fillId="0" borderId="16" xfId="0" applyFont="1" applyBorder="1" applyAlignment="1">
      <alignment horizontal="center" vertical="center" textRotation="255"/>
    </xf>
    <xf numFmtId="0" fontId="6" fillId="0" borderId="8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38" fontId="6" fillId="0" borderId="4" xfId="16" applyFont="1" applyBorder="1" applyAlignment="1">
      <alignment horizontal="center"/>
    </xf>
    <xf numFmtId="38" fontId="6" fillId="0" borderId="6" xfId="16" applyFont="1" applyBorder="1" applyAlignment="1">
      <alignment horizontal="center"/>
    </xf>
    <xf numFmtId="38" fontId="6" fillId="0" borderId="28" xfId="16" applyFont="1" applyBorder="1" applyAlignment="1">
      <alignment horizontal="center"/>
    </xf>
    <xf numFmtId="38" fontId="6" fillId="0" borderId="8" xfId="16" applyFont="1" applyBorder="1" applyAlignment="1">
      <alignment horizontal="center" vertical="center" textRotation="255"/>
    </xf>
    <xf numFmtId="38" fontId="6" fillId="0" borderId="11" xfId="16" applyFont="1" applyBorder="1" applyAlignment="1">
      <alignment horizontal="center" vertical="center" textRotation="255"/>
    </xf>
    <xf numFmtId="38" fontId="6" fillId="0" borderId="16" xfId="16" applyFont="1" applyBorder="1" applyAlignment="1">
      <alignment horizontal="center" vertical="center" textRotation="255"/>
    </xf>
    <xf numFmtId="38" fontId="6" fillId="0" borderId="8" xfId="16" applyFont="1" applyBorder="1" applyAlignment="1">
      <alignment horizontal="center" vertical="center" textRotation="255" shrinkToFit="1"/>
    </xf>
    <xf numFmtId="38" fontId="6" fillId="0" borderId="11" xfId="16" applyFont="1" applyBorder="1" applyAlignment="1">
      <alignment horizontal="center" vertical="center" textRotation="255" shrinkToFit="1"/>
    </xf>
    <xf numFmtId="38" fontId="6" fillId="0" borderId="16" xfId="16" applyFont="1" applyBorder="1" applyAlignment="1">
      <alignment horizontal="center" vertical="center" textRotation="255" shrinkToFit="1"/>
    </xf>
    <xf numFmtId="0" fontId="6" fillId="0" borderId="17" xfId="0" applyFont="1" applyBorder="1" applyAlignment="1">
      <alignment horizontal="center" vertical="center" textRotation="255"/>
    </xf>
    <xf numFmtId="0" fontId="6" fillId="0" borderId="20" xfId="0" applyFont="1" applyBorder="1" applyAlignment="1">
      <alignment horizontal="center" vertical="center" textRotation="255"/>
    </xf>
    <xf numFmtId="0" fontId="6" fillId="0" borderId="22" xfId="0" applyFont="1" applyBorder="1" applyAlignment="1">
      <alignment horizontal="center" vertical="center" textRotation="255"/>
    </xf>
    <xf numFmtId="38" fontId="6" fillId="0" borderId="17" xfId="16" applyFont="1" applyBorder="1" applyAlignment="1">
      <alignment horizontal="center" vertical="center" textRotation="255"/>
    </xf>
    <xf numFmtId="38" fontId="6" fillId="0" borderId="20" xfId="16" applyFont="1" applyBorder="1" applyAlignment="1">
      <alignment horizontal="center" vertical="center" textRotation="255"/>
    </xf>
    <xf numFmtId="38" fontId="6" fillId="0" borderId="22" xfId="16" applyFont="1" applyBorder="1" applyAlignment="1">
      <alignment horizontal="center" vertical="center" textRotation="255"/>
    </xf>
    <xf numFmtId="38" fontId="3" fillId="0" borderId="15" xfId="16" applyFont="1" applyBorder="1" applyAlignment="1">
      <alignment horizontal="center" vertical="top"/>
    </xf>
    <xf numFmtId="38" fontId="3" fillId="0" borderId="0" xfId="16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8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 textRotation="255"/>
    </xf>
    <xf numFmtId="0" fontId="4" fillId="0" borderId="20" xfId="0" applyFont="1" applyBorder="1" applyAlignment="1">
      <alignment horizontal="center" vertical="center" textRotation="255"/>
    </xf>
    <xf numFmtId="0" fontId="4" fillId="0" borderId="22" xfId="0" applyFont="1" applyBorder="1" applyAlignment="1">
      <alignment horizontal="center"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213"/>
  <sheetViews>
    <sheetView tabSelected="1" view="pageBreakPreview" zoomScale="120" zoomScaleNormal="75" zoomScaleSheetLayoutView="120" workbookViewId="0" topLeftCell="A1">
      <pane xSplit="4" ySplit="5" topLeftCell="BY54" activePane="bottomRight" state="frozen"/>
      <selection pane="topLeft" activeCell="A1" sqref="A1"/>
      <selection pane="topRight" activeCell="E1" sqref="E1"/>
      <selection pane="bottomLeft" activeCell="A6" sqref="A6"/>
      <selection pane="bottomRight" activeCell="CB65" sqref="CB65"/>
    </sheetView>
  </sheetViews>
  <sheetFormatPr defaultColWidth="9.00390625" defaultRowHeight="13.5"/>
  <cols>
    <col min="1" max="1" width="4.25390625" style="98" customWidth="1"/>
    <col min="2" max="2" width="4.375" style="98" customWidth="1"/>
    <col min="3" max="3" width="7.00390625" style="98" customWidth="1"/>
    <col min="4" max="4" width="18.625" style="98" customWidth="1"/>
    <col min="5" max="93" width="9.625" style="98" customWidth="1"/>
    <col min="94" max="16384" width="9.00390625" style="98" customWidth="1"/>
  </cols>
  <sheetData>
    <row r="1" spans="1:84" ht="14.25">
      <c r="A1" s="162" t="s">
        <v>144</v>
      </c>
      <c r="B1" s="162"/>
      <c r="C1" s="162"/>
      <c r="D1" s="162"/>
      <c r="E1" s="162"/>
      <c r="F1" s="162"/>
      <c r="G1" s="193"/>
      <c r="H1" s="161"/>
      <c r="J1" s="134"/>
      <c r="N1" s="162" t="s">
        <v>170</v>
      </c>
      <c r="X1" s="162" t="s">
        <v>170</v>
      </c>
      <c r="AH1" s="162" t="s">
        <v>170</v>
      </c>
      <c r="AR1" s="162" t="s">
        <v>170</v>
      </c>
      <c r="BB1" s="162" t="s">
        <v>170</v>
      </c>
      <c r="BL1" s="162" t="s">
        <v>170</v>
      </c>
      <c r="BV1" s="162" t="s">
        <v>170</v>
      </c>
      <c r="CF1" s="162" t="s">
        <v>170</v>
      </c>
    </row>
    <row r="2" ht="13.5" customHeight="1"/>
    <row r="3" spans="1:93" ht="13.5" customHeight="1">
      <c r="A3" s="199" t="s">
        <v>163</v>
      </c>
      <c r="B3" s="200"/>
      <c r="C3" s="200"/>
      <c r="D3" s="201"/>
      <c r="E3" s="93" t="s">
        <v>0</v>
      </c>
      <c r="F3" s="94" t="s">
        <v>1</v>
      </c>
      <c r="G3" s="95" t="s">
        <v>2</v>
      </c>
      <c r="H3" s="96" t="s">
        <v>3</v>
      </c>
      <c r="I3" s="97" t="s">
        <v>4</v>
      </c>
      <c r="J3" s="97" t="s">
        <v>5</v>
      </c>
      <c r="K3" s="97" t="s">
        <v>6</v>
      </c>
      <c r="L3" s="97" t="s">
        <v>7</v>
      </c>
      <c r="M3" s="97" t="s">
        <v>8</v>
      </c>
      <c r="N3" s="97" t="s">
        <v>9</v>
      </c>
      <c r="O3" s="97" t="s">
        <v>10</v>
      </c>
      <c r="P3" s="97" t="s">
        <v>11</v>
      </c>
      <c r="Q3" s="97" t="s">
        <v>12</v>
      </c>
      <c r="R3" s="97" t="s">
        <v>13</v>
      </c>
      <c r="S3" s="97" t="s">
        <v>14</v>
      </c>
      <c r="T3" s="97" t="s">
        <v>15</v>
      </c>
      <c r="U3" s="97" t="s">
        <v>16</v>
      </c>
      <c r="V3" s="97" t="s">
        <v>17</v>
      </c>
      <c r="W3" s="97" t="s">
        <v>18</v>
      </c>
      <c r="X3" s="97" t="s">
        <v>19</v>
      </c>
      <c r="Y3" s="97" t="s">
        <v>20</v>
      </c>
      <c r="Z3" s="97" t="s">
        <v>21</v>
      </c>
      <c r="AA3" s="97" t="s">
        <v>22</v>
      </c>
      <c r="AB3" s="106" t="s">
        <v>23</v>
      </c>
      <c r="AC3" s="93" t="s">
        <v>24</v>
      </c>
      <c r="AD3" s="97" t="s">
        <v>25</v>
      </c>
      <c r="AE3" s="97" t="s">
        <v>26</v>
      </c>
      <c r="AF3" s="97" t="s">
        <v>27</v>
      </c>
      <c r="AG3" s="97" t="s">
        <v>28</v>
      </c>
      <c r="AH3" s="97" t="s">
        <v>52</v>
      </c>
      <c r="AI3" s="36" t="s">
        <v>53</v>
      </c>
      <c r="AJ3" s="37" t="s">
        <v>54</v>
      </c>
      <c r="AK3" s="35" t="s">
        <v>55</v>
      </c>
      <c r="AL3" s="35" t="s">
        <v>56</v>
      </c>
      <c r="AM3" s="35" t="s">
        <v>57</v>
      </c>
      <c r="AN3" s="35" t="s">
        <v>58</v>
      </c>
      <c r="AO3" s="35" t="s">
        <v>59</v>
      </c>
      <c r="AP3" s="35" t="s">
        <v>60</v>
      </c>
      <c r="AQ3" s="35" t="s">
        <v>61</v>
      </c>
      <c r="AR3" s="97" t="s">
        <v>62</v>
      </c>
      <c r="AS3" s="16" t="s">
        <v>63</v>
      </c>
      <c r="AT3" s="7" t="s">
        <v>142</v>
      </c>
      <c r="AU3" s="8" t="s">
        <v>64</v>
      </c>
      <c r="AV3" s="9" t="s">
        <v>65</v>
      </c>
      <c r="AW3" s="16" t="s">
        <v>66</v>
      </c>
      <c r="AX3" s="7" t="s">
        <v>67</v>
      </c>
      <c r="AY3" s="16" t="s">
        <v>68</v>
      </c>
      <c r="AZ3" s="7" t="s">
        <v>69</v>
      </c>
      <c r="BA3" s="9" t="s">
        <v>70</v>
      </c>
      <c r="BB3" s="97" t="s">
        <v>71</v>
      </c>
      <c r="BC3" s="16" t="s">
        <v>72</v>
      </c>
      <c r="BD3" s="7" t="s">
        <v>73</v>
      </c>
      <c r="BE3" s="8" t="s">
        <v>74</v>
      </c>
      <c r="BF3" s="16" t="s">
        <v>75</v>
      </c>
      <c r="BG3" s="7" t="s">
        <v>76</v>
      </c>
      <c r="BH3" s="9" t="s">
        <v>77</v>
      </c>
      <c r="BI3" s="9" t="s">
        <v>78</v>
      </c>
      <c r="BJ3" s="9" t="s">
        <v>79</v>
      </c>
      <c r="BK3" s="9" t="s">
        <v>80</v>
      </c>
      <c r="BL3" s="97" t="s">
        <v>81</v>
      </c>
      <c r="BM3" s="35" t="s">
        <v>82</v>
      </c>
      <c r="BN3" s="35" t="s">
        <v>83</v>
      </c>
      <c r="BO3" s="36" t="s">
        <v>84</v>
      </c>
      <c r="BP3" s="37" t="s">
        <v>85</v>
      </c>
      <c r="BQ3" s="35" t="s">
        <v>86</v>
      </c>
      <c r="BR3" s="35" t="s">
        <v>87</v>
      </c>
      <c r="BS3" s="35" t="s">
        <v>88</v>
      </c>
      <c r="BT3" s="35" t="s">
        <v>89</v>
      </c>
      <c r="BU3" s="35" t="s">
        <v>90</v>
      </c>
      <c r="BV3" s="7" t="s">
        <v>91</v>
      </c>
      <c r="BW3" s="9" t="s">
        <v>92</v>
      </c>
      <c r="BX3" s="16" t="s">
        <v>93</v>
      </c>
      <c r="BY3" s="7" t="s">
        <v>94</v>
      </c>
      <c r="BZ3" s="9" t="s">
        <v>95</v>
      </c>
      <c r="CA3" s="9" t="s">
        <v>96</v>
      </c>
      <c r="CB3" s="9" t="s">
        <v>97</v>
      </c>
      <c r="CC3" s="9" t="s">
        <v>98</v>
      </c>
      <c r="CD3" s="9" t="s">
        <v>99</v>
      </c>
      <c r="CE3" s="9" t="s">
        <v>100</v>
      </c>
      <c r="CF3" s="8" t="s">
        <v>101</v>
      </c>
      <c r="CG3" s="16" t="s">
        <v>102</v>
      </c>
      <c r="CH3" s="7" t="s">
        <v>103</v>
      </c>
      <c r="CI3" s="9" t="s">
        <v>104</v>
      </c>
      <c r="CJ3" s="9" t="s">
        <v>105</v>
      </c>
      <c r="CK3" s="16" t="s">
        <v>106</v>
      </c>
      <c r="CL3" s="7" t="s">
        <v>107</v>
      </c>
      <c r="CM3" s="9" t="s">
        <v>108</v>
      </c>
      <c r="CN3" s="9" t="s">
        <v>109</v>
      </c>
      <c r="CO3" s="9" t="s">
        <v>110</v>
      </c>
    </row>
    <row r="4" spans="20:93" ht="13.5" customHeight="1">
      <c r="T4" s="153"/>
      <c r="U4" s="153"/>
      <c r="V4" s="153"/>
      <c r="W4" s="153"/>
      <c r="AI4" s="33"/>
      <c r="AJ4" s="33"/>
      <c r="AK4" s="33"/>
      <c r="AL4" s="33"/>
      <c r="AM4" s="33"/>
      <c r="AN4" s="33"/>
      <c r="AO4" s="33"/>
      <c r="AP4" s="33"/>
      <c r="AQ4" s="33"/>
      <c r="AS4" s="10"/>
      <c r="AT4" s="10"/>
      <c r="AU4" s="10"/>
      <c r="AV4" s="10"/>
      <c r="AW4" s="10"/>
      <c r="AX4" s="10"/>
      <c r="AY4" s="10"/>
      <c r="AZ4" s="10"/>
      <c r="BA4" s="10"/>
      <c r="BC4" s="10"/>
      <c r="BD4" s="10"/>
      <c r="BE4" s="10"/>
      <c r="BF4" s="10"/>
      <c r="BG4" s="10"/>
      <c r="BH4" s="10"/>
      <c r="BI4" s="10"/>
      <c r="BJ4" s="10"/>
      <c r="BK4" s="10"/>
      <c r="BM4" s="33"/>
      <c r="BN4" s="33"/>
      <c r="BO4" s="33"/>
      <c r="BP4" s="33"/>
      <c r="BQ4" s="33"/>
      <c r="BR4" s="33"/>
      <c r="BS4" s="33"/>
      <c r="BT4" s="33"/>
      <c r="BU4" s="33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</row>
    <row r="5" spans="1:93" ht="13.5" customHeight="1">
      <c r="A5" s="99" t="s">
        <v>29</v>
      </c>
      <c r="B5" s="99"/>
      <c r="C5" s="99"/>
      <c r="D5" s="166"/>
      <c r="E5" s="100">
        <f aca="true" t="shared" si="0" ref="E5:M5">E$7+E$17+E$22+E$38+E$46+E$50+E$55+E$62</f>
        <v>3022458</v>
      </c>
      <c r="F5" s="101">
        <f t="shared" si="0"/>
        <v>2340793</v>
      </c>
      <c r="G5" s="102">
        <f t="shared" si="0"/>
        <v>674378</v>
      </c>
      <c r="H5" s="100">
        <f t="shared" si="0"/>
        <v>398569</v>
      </c>
      <c r="I5" s="101">
        <f t="shared" si="0"/>
        <v>468400</v>
      </c>
      <c r="J5" s="101">
        <f t="shared" si="0"/>
        <v>165537</v>
      </c>
      <c r="K5" s="101">
        <f t="shared" si="0"/>
        <v>176990</v>
      </c>
      <c r="L5" s="101">
        <f t="shared" si="0"/>
        <v>28734</v>
      </c>
      <c r="M5" s="101">
        <f t="shared" si="0"/>
        <v>77843</v>
      </c>
      <c r="N5" s="101">
        <f aca="true" t="shared" si="1" ref="N5:W5">N$7+N$17+N$22+N$38+N$46++N$50+N$55+N$62</f>
        <v>100248</v>
      </c>
      <c r="O5" s="101">
        <f t="shared" si="1"/>
        <v>52092</v>
      </c>
      <c r="P5" s="101">
        <f t="shared" si="1"/>
        <v>60129</v>
      </c>
      <c r="Q5" s="101">
        <f t="shared" si="1"/>
        <v>188888</v>
      </c>
      <c r="R5" s="101">
        <f t="shared" si="1"/>
        <v>75758</v>
      </c>
      <c r="S5" s="101">
        <f t="shared" si="1"/>
        <v>87359</v>
      </c>
      <c r="T5" s="154">
        <f t="shared" si="1"/>
        <v>63431</v>
      </c>
      <c r="U5" s="154">
        <f t="shared" si="1"/>
        <v>101833</v>
      </c>
      <c r="V5" s="154">
        <f t="shared" si="1"/>
        <v>61151</v>
      </c>
      <c r="W5" s="154">
        <f t="shared" si="1"/>
        <v>48636</v>
      </c>
      <c r="X5" s="101">
        <f aca="true" t="shared" si="2" ref="X5:AG5">X7+X17+X22+X38+X46+X50+X55+X62</f>
        <v>18292</v>
      </c>
      <c r="Y5" s="101">
        <f t="shared" si="2"/>
        <v>68623</v>
      </c>
      <c r="Z5" s="101">
        <f t="shared" si="2"/>
        <v>23348</v>
      </c>
      <c r="AA5" s="101">
        <f t="shared" si="2"/>
        <v>39792</v>
      </c>
      <c r="AB5" s="102">
        <f t="shared" si="2"/>
        <v>35140</v>
      </c>
      <c r="AC5" s="100">
        <f t="shared" si="2"/>
        <v>40870</v>
      </c>
      <c r="AD5" s="101">
        <f t="shared" si="2"/>
        <v>11110</v>
      </c>
      <c r="AE5" s="101">
        <f t="shared" si="2"/>
        <v>7140</v>
      </c>
      <c r="AF5" s="101">
        <f t="shared" si="2"/>
        <v>7995</v>
      </c>
      <c r="AG5" s="101">
        <f t="shared" si="2"/>
        <v>6421</v>
      </c>
      <c r="AH5" s="101">
        <f>AH$7+AH$17+AH$22+'第５表＃'!AH$38+'第５表＃'!AH$46+'第５表＃'!AH$50+'第５表＃'!AH$55+'第５表＃'!AH$62</f>
        <v>5686</v>
      </c>
      <c r="AI5" s="13">
        <f>AI$7+AI$17+AI$22+'第５表＃'!AI$38+'第５表＃'!AI$46+'第５表＃'!AI$50+'第５表＃'!AI$55+'第５表＃'!AI$62</f>
        <v>2518</v>
      </c>
      <c r="AJ5" s="11">
        <f>AJ$7+AJ$17+AJ$22+'第５表＃'!AJ$38+'第５表＃'!AJ$46+'第５表＃'!AJ$50+'第５表＃'!AJ$55+'第５表＃'!AJ$62</f>
        <v>99409</v>
      </c>
      <c r="AK5" s="12">
        <f>AK$7+AK$17+AK$22+'第５表＃'!AK$38+'第５表＃'!AK$46+'第５表＃'!AK$50+'第５表＃'!AK$55+'第５表＃'!AK$62</f>
        <v>11138</v>
      </c>
      <c r="AL5" s="12">
        <f>AL$7+AL$17+AL$22+'第５表＃'!AL$38+'第５表＃'!AL$46+'第５表＃'!AL$50+'第５表＃'!AL$55+'第５表＃'!AL$62</f>
        <v>13003</v>
      </c>
      <c r="AM5" s="12">
        <f>AM$7+AM$17+AM$22+'第５表＃'!AM$38+'第５表＃'!AM$46+'第５表＃'!AM$50+'第５表＃'!AM$55+'第５表＃'!AM$62</f>
        <v>3512</v>
      </c>
      <c r="AN5" s="12">
        <f>AN$7+AN$17+AN$22+'第５表＃'!AN$38+'第５表＃'!AN$46+'第５表＃'!AN$50+'第５表＃'!AN$55+'第５表＃'!AN$62</f>
        <v>4211</v>
      </c>
      <c r="AO5" s="12">
        <f>AO$7+AO$17+AO$22+'第５表＃'!AO$38+'第５表＃'!AO$46+'第５表＃'!AO$50+'第５表＃'!AO$55+'第５表＃'!AO$62</f>
        <v>27831</v>
      </c>
      <c r="AP5" s="12">
        <f>AP$7+AP$17+AP$22+'第５表＃'!AP$38+'第５表＃'!AP$46+'第５表＃'!AP$50+'第５表＃'!AP$55+'第５表＃'!AP$62</f>
        <v>14442</v>
      </c>
      <c r="AQ5" s="12">
        <f>AQ$7+AQ$17+AQ$22+'第５表＃'!AQ$38+'第５表＃'!AQ$46+'第５表＃'!AQ$50+'第５表＃'!AQ$55+'第５表＃'!AQ$62</f>
        <v>12315</v>
      </c>
      <c r="AR5" s="101">
        <f>AR$7+AR$17+AR$22+'第５表＃'!AR$38+'第５表＃'!AR$46+'第５表＃'!AR$50+'第５表＃'!AR$55+'第５表＃'!AR$62</f>
        <v>6334</v>
      </c>
      <c r="AS5" s="13">
        <f>AS$7+AS$17+AS$22+'第５表＃'!AS$38+'第５表＃'!AS$46+'第５表＃'!AS$50+'第５表＃'!AS$55+'第５表＃'!AS$62</f>
        <v>6623</v>
      </c>
      <c r="AT5" s="11">
        <f>AT$7+AT$17+AT$22+'第５表＃'!AT$38+'第５表＃'!AT$46+'第５表＃'!AT$50+'第５表＃'!AT$55+'第５表＃'!AT$62</f>
        <v>66458</v>
      </c>
      <c r="AU5" s="11">
        <f>AU$7+AU$17+AU$22+'第５表＃'!AU$38+'第５表＃'!AU$46+'第５表＃'!AU$50+'第５表＃'!AU$55+'第５表＃'!AU$62</f>
        <v>23375</v>
      </c>
      <c r="AV5" s="12">
        <f>AV$7+AV$17+AV$22+'第５表＃'!AV$38+'第５表＃'!AV$46+'第５表＃'!AV$50+'第５表＃'!AV$55+'第５表＃'!AV$62</f>
        <v>26602</v>
      </c>
      <c r="AW5" s="13">
        <f>AW$7+AW$17+AW$22+'第５表＃'!AW$38+'第５表＃'!AW$46+'第５表＃'!AW$50+'第５表＃'!AW$55+'第５表＃'!AW$62</f>
        <v>16481</v>
      </c>
      <c r="AX5" s="11">
        <f>AX$7+AX$17+AX$22+'第５表＃'!AX$38+'第５表＃'!AX$46+'第５表＃'!AX$50+'第５表＃'!AX$55+'第５表＃'!AX$62</f>
        <v>9453</v>
      </c>
      <c r="AY5" s="13">
        <f>AY$7+AY$17+AY$22+'第５表＃'!AY$38+'第５表＃'!AY$46+'第５表＃'!AY$50+'第５表＃'!AY$55+'第５表＃'!AY$62</f>
        <v>9453</v>
      </c>
      <c r="AZ5" s="11">
        <f>AZ$7+AZ$17+AZ$22+'第５表＃'!AZ$38+'第５表＃'!AZ$46+'第５表＃'!AZ$50+'第５表＃'!AZ$55+'第５表＃'!AZ$62</f>
        <v>30685</v>
      </c>
      <c r="BA5" s="12">
        <f>BA$7+BA$17+BA$22+'第５表＃'!BA$38+'第５表＃'!BA$46+'第５表＃'!BA$50+'第５表＃'!BA$55+'第５表＃'!BA$62</f>
        <v>12929</v>
      </c>
      <c r="BB5" s="101">
        <f>BB$7+BB$17+BB$22+'第５表＃'!BB$38+'第５表＃'!BB$46+'第５表＃'!BB$50+'第５表＃'!BB$55+'第５表＃'!BB$62</f>
        <v>9795</v>
      </c>
      <c r="BC5" s="13">
        <f>BC$7+BC$17+BC$22+'第５表＃'!BC$38+'第５表＃'!BC$46+'第５表＃'!BC$50+'第５表＃'!BC$55+'第５表＃'!BC$62</f>
        <v>7961</v>
      </c>
      <c r="BD5" s="11">
        <f>BD$7+BD$17+BD$22+'第５表＃'!BD$38+'第５表＃'!BD$46+'第５表＃'!BD$50+'第５表＃'!BD$55+'第５表＃'!BD$62</f>
        <v>31286</v>
      </c>
      <c r="BE5" s="11">
        <f>BE$7+BE$17+BE$22+'第５表＃'!BE$38+'第５表＃'!BE$46+'第５表＃'!BE$50+'第５表＃'!BE$55+'第５表＃'!BE$62</f>
        <v>10813</v>
      </c>
      <c r="BF5" s="13">
        <f>BF$7+BF$17+BF$22+'第５表＃'!BF$38+'第５表＃'!BF$46+'第５表＃'!BF$50+'第５表＃'!BF$55+'第５表＃'!BF$62</f>
        <v>20473</v>
      </c>
      <c r="BG5" s="11">
        <f>BG$7+BG$17+BG$22+'第５表＃'!BG$38+'第５表＃'!BG$46+'第５表＃'!BG$50+'第５表＃'!BG$55+'第５表＃'!BG$62</f>
        <v>112394</v>
      </c>
      <c r="BH5" s="12">
        <f>BH$7+BH$17+BH$22+'第５表＃'!BH$38+'第５表＃'!BH$46+'第５表＃'!BH$50+'第５表＃'!BH$55+'第５表＃'!BH$62</f>
        <v>10123</v>
      </c>
      <c r="BI5" s="12">
        <f>BI$7+BI$17+BI$22+'第５表＃'!BI$38+'第５表＃'!BI$46+'第５表＃'!BI$50+'第５表＃'!BI$55+'第５表＃'!BI$62</f>
        <v>23711</v>
      </c>
      <c r="BJ5" s="12">
        <f>BJ$7+BJ$17+BJ$22+'第５表＃'!BJ$38+'第５表＃'!BJ$46+'第５表＃'!BJ$50+'第５表＃'!BJ$55+'第５表＃'!BJ$62</f>
        <v>22479</v>
      </c>
      <c r="BK5" s="12">
        <f>BK$7+BK$17+BK$22+'第５表＃'!BK$38+'第５表＃'!BK$46+'第５表＃'!BK$50+'第５表＃'!BK$55+'第５表＃'!BK$62</f>
        <v>22748</v>
      </c>
      <c r="BL5" s="101">
        <f>BL$7+BL$17+BL$22+'第５表＃'!BL$38+'第５表＃'!BL$46+'第５表＃'!BL$50+'第５表＃'!BL$55+'第５表＃'!BL$62</f>
        <v>18371</v>
      </c>
      <c r="BM5" s="12">
        <f>BM$7+BM$17+BM$22+'第５表＃'!BM$38+'第５表＃'!BM$46+'第５表＃'!BM$50+'第５表＃'!BM$55+'第５表＃'!BM$62</f>
        <v>6224</v>
      </c>
      <c r="BN5" s="12">
        <f>BN$7+BN$17+BN$22+'第５表＃'!BN$38+'第５表＃'!BN$46+'第５表＃'!BN$50+'第５表＃'!BN$55+'第５表＃'!BN$62</f>
        <v>5829</v>
      </c>
      <c r="BO5" s="13">
        <f>BO$7+BO$17+BO$22+'第５表＃'!BO$38+'第５表＃'!BO$46+'第５表＃'!BO$50+'第５表＃'!BO$55+'第５表＃'!BO$62</f>
        <v>2909</v>
      </c>
      <c r="BP5" s="11">
        <f>BP$7+BP$17+BP$22+'第５表＃'!BP$38+'第５表＃'!BP$46+'第５表＃'!BP$50+'第５表＃'!BP$55+'第５表＃'!BP$62</f>
        <v>90430</v>
      </c>
      <c r="BQ5" s="12">
        <f>BQ$7+BQ$17+BQ$22+'第５表＃'!BQ$38+'第５表＃'!BQ$46+'第５表＃'!BQ$50+'第５表＃'!BQ$55+'第５表＃'!BQ$62</f>
        <v>10688</v>
      </c>
      <c r="BR5" s="12">
        <f>BR$7+BR$17+BR$22+'第５表＃'!BR$38+'第５表＃'!BR$46+'第５表＃'!BR$50+'第５表＃'!BR$55+'第５表＃'!BR$62</f>
        <v>21101</v>
      </c>
      <c r="BS5" s="12">
        <f>BS$7+BS$17+BS$22+'第５表＃'!BS$38+'第５表＃'!BS$46+'第５表＃'!BS$50+'第５表＃'!BS$55+'第５表＃'!BS$62</f>
        <v>13779</v>
      </c>
      <c r="BT5" s="12">
        <f>BT$7+BT$17+BT$22+'第５表＃'!BT$38+'第５表＃'!BT$46+'第５表＃'!BT$50+'第５表＃'!BT$55+'第５表＃'!BT$62</f>
        <v>26376</v>
      </c>
      <c r="BU5" s="12">
        <f>BU$7+BU$17+BU$22+'第５表＃'!BU$38+'第５表＃'!BU$46+'第５表＃'!BU$50+'第５表＃'!BU$55+'第５表＃'!BU$62</f>
        <v>18486</v>
      </c>
      <c r="BV5" s="11">
        <f>BV$7+BV$17+BV$22+'第５表＃'!BV$38+'第５表＃'!BV$46+'第５表＃'!BV$50+'第５表＃'!BV$55+'第５表＃'!BV$62</f>
        <v>23924</v>
      </c>
      <c r="BW5" s="12">
        <f>BW$7+BW$17+BW$22+'第５表＃'!BW$38+'第５表＃'!BW$46+'第５表＃'!BW$50+'第５表＃'!BW$55+'第５表＃'!BW$62</f>
        <v>17816</v>
      </c>
      <c r="BX5" s="13">
        <f>BX$7+BX$17+BX$22+'第５表＃'!BX$38+'第５表＃'!BX$46+'第５表＃'!BX$50+'第５表＃'!BX$55+'第５表＃'!BX$62</f>
        <v>6108</v>
      </c>
      <c r="BY5" s="11">
        <f>BY$7+BY$17+BY$22+'第５表＃'!BY$38+'第５表＃'!BY$46+'第５表＃'!BY$50+'第５表＃'!BY$55+'第５表＃'!BY$62</f>
        <v>91307</v>
      </c>
      <c r="BZ5" s="12">
        <f>BZ$7+BZ$17+BZ$22+'第５表＃'!BZ$38+'第５表＃'!BZ$46+'第５表＃'!BZ$50+'第５表＃'!BZ$55+'第５表＃'!BZ$62</f>
        <v>16251</v>
      </c>
      <c r="CA5" s="12">
        <f>CA$7+CA$17+CA$22+'第５表＃'!CA$38+'第５表＃'!CA$46+'第５表＃'!CA$50+'第５表＃'!CA$55+'第５表＃'!CA$62</f>
        <v>15091</v>
      </c>
      <c r="CB5" s="12">
        <f>CB$7+CB$17+CB$22+'第５表＃'!CB$38+'第５表＃'!CB$46+'第５表＃'!CB$50+'第５表＃'!CB$55+'第５表＃'!CB$62</f>
        <v>16516</v>
      </c>
      <c r="CC5" s="12">
        <f>CC$7+CC$17+CC$22+'第５表＃'!CC$38+'第５表＃'!CC$46+'第５表＃'!CC$50+'第５表＃'!CC$55+'第５表＃'!CC$62</f>
        <v>24898</v>
      </c>
      <c r="CD5" s="12">
        <f>CD$7+CD$17+CD$22+'第５表＃'!CD$38+'第５表＃'!CD$46+'第５表＃'!CD$50+'第５表＃'!CD$55+'第５表＃'!CD$62</f>
        <v>9767</v>
      </c>
      <c r="CE5" s="12">
        <f>CE$7+CE$17+CE$22+'第５表＃'!CE$38+'第５表＃'!CE$46+'第５表＃'!CE$50+'第５表＃'!CE$55+'第５表＃'!CE$62</f>
        <v>1188</v>
      </c>
      <c r="CF5" s="11">
        <f>CF$7+CF$17+CF$22+'第５表＃'!CF$38+'第５表＃'!CF$46+'第５表＃'!CF$50+'第５表＃'!CF$55+'第５表＃'!CF$62</f>
        <v>4587</v>
      </c>
      <c r="CG5" s="13">
        <f>CG$7+CG$17+CG$22+'第５表＃'!CG$38+'第５表＃'!CG$46+'第５表＃'!CG$50+'第５表＃'!CG$55+'第５表＃'!CG$62</f>
        <v>3009</v>
      </c>
      <c r="CH5" s="11">
        <f>CH$7+CH$17+CH$22+'第５表＃'!CH$38+'第５表＃'!CH$46+'第５表＃'!CH$50+'第５表＃'!CH$55+'第５表＃'!CH$62</f>
        <v>32257</v>
      </c>
      <c r="CI5" s="12">
        <f>CI$7+CI$17+CI$22+'第５表＃'!CI$38+'第５表＃'!CI$46+'第５表＃'!CI$50+'第５表＃'!CI$55+'第５表＃'!CI$62</f>
        <v>8327</v>
      </c>
      <c r="CJ5" s="12">
        <f>CJ$7+CJ$17+CJ$22+'第５表＃'!CJ$38+'第５表＃'!CJ$46+'第５表＃'!CJ$50+'第５表＃'!CJ$55+'第５表＃'!CJ$62</f>
        <v>13062</v>
      </c>
      <c r="CK5" s="13">
        <f>CK$7+CK$17+CK$22+'第５表＃'!CK$38+'第５表＃'!CK$46+'第５表＃'!CK$50+'第５表＃'!CK$55+'第５表＃'!CK$62</f>
        <v>10868</v>
      </c>
      <c r="CL5" s="11">
        <f>CL$7+CL$17+CL$22+'第５表＃'!CL$38+'第５表＃'!CL$46+'第５表＃'!CL$50+'第５表＃'!CL$55+'第５表＃'!CL$62</f>
        <v>45905</v>
      </c>
      <c r="CM5" s="12">
        <f>CM$7+CM$17+CM$22+'第５表＃'!CM$38+'第５表＃'!CM$46+'第５表＃'!CM$50+'第５表＃'!CM$55+'第５表＃'!CM$62</f>
        <v>17001</v>
      </c>
      <c r="CN5" s="12">
        <f>CN$7+CN$17+CN$22+'第５表＃'!CN$38+'第５表＃'!CN$46+'第５表＃'!CN$50+'第５表＃'!CN$55+'第５表＃'!CN$62</f>
        <v>13245</v>
      </c>
      <c r="CO5" s="12">
        <f>CO$7+CO$17+CO$22+'第５表＃'!CO$38+'第５表＃'!CO$46+'第５表＃'!CO$50+'第５表＃'!CO$55+'第５表＃'!CO$62</f>
        <v>15659</v>
      </c>
    </row>
    <row r="6" spans="20:93" ht="13.5" customHeight="1">
      <c r="T6" s="153"/>
      <c r="U6" s="153"/>
      <c r="V6" s="153"/>
      <c r="W6" s="153"/>
      <c r="AI6" s="10"/>
      <c r="AJ6" s="10"/>
      <c r="AK6" s="10"/>
      <c r="AL6" s="10"/>
      <c r="AM6" s="10"/>
      <c r="AN6" s="10"/>
      <c r="AO6" s="10"/>
      <c r="AP6" s="10"/>
      <c r="AQ6" s="10"/>
      <c r="AS6" s="10"/>
      <c r="AT6" s="10"/>
      <c r="AU6" s="10"/>
      <c r="AV6" s="10"/>
      <c r="AW6" s="10"/>
      <c r="AX6" s="10"/>
      <c r="AY6" s="10"/>
      <c r="AZ6" s="10"/>
      <c r="BA6" s="10"/>
      <c r="BC6" s="10"/>
      <c r="BD6" s="10"/>
      <c r="BE6" s="10"/>
      <c r="BF6" s="10"/>
      <c r="BG6" s="10"/>
      <c r="BH6" s="10"/>
      <c r="BI6" s="10"/>
      <c r="BJ6" s="10"/>
      <c r="BK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</row>
    <row r="7" spans="1:93" ht="13.5" customHeight="1">
      <c r="A7" s="202" t="s">
        <v>164</v>
      </c>
      <c r="B7" s="103" t="s">
        <v>165</v>
      </c>
      <c r="C7" s="104"/>
      <c r="D7" s="167"/>
      <c r="E7" s="100">
        <f>$F7+$G7</f>
        <v>1432913</v>
      </c>
      <c r="F7" s="101">
        <f>$H7+$I7+$J7+$K7+$L7+$M7+$N7+$O7+$P7+$Q7+$R7+$S7+$T7+$U7+$V7+$W7+$X7+$Y7+$Z7+$AA7+$AB7</f>
        <v>1135812</v>
      </c>
      <c r="G7" s="102">
        <f>$AC7+'第５表＃'!$AJ7+'第５表＃'!$AT7+'第５表＃'!$AX7+'第５表＃'!$AZ7+'第５表＃'!$BD7+'第５表＃'!$BG7+'第５表＃'!$BP7+'第５表＃'!$BV7+'第５表＃'!$BY7+'第５表＃'!$CH7+'第５表＃'!$CL7</f>
        <v>297101</v>
      </c>
      <c r="H7" s="100">
        <f aca="true" t="shared" si="3" ref="H7:M7">H8+H12</f>
        <v>188365</v>
      </c>
      <c r="I7" s="100">
        <f t="shared" si="3"/>
        <v>230791</v>
      </c>
      <c r="J7" s="100">
        <f t="shared" si="3"/>
        <v>86190</v>
      </c>
      <c r="K7" s="100">
        <f t="shared" si="3"/>
        <v>83731</v>
      </c>
      <c r="L7" s="100">
        <f t="shared" si="3"/>
        <v>11975</v>
      </c>
      <c r="M7" s="100">
        <f t="shared" si="3"/>
        <v>39639</v>
      </c>
      <c r="N7" s="100">
        <f>N8+N12</f>
        <v>49525</v>
      </c>
      <c r="O7" s="100">
        <f aca="true" t="shared" si="4" ref="O7:W7">O8+O12</f>
        <v>22700</v>
      </c>
      <c r="P7" s="100">
        <f t="shared" si="4"/>
        <v>26662</v>
      </c>
      <c r="Q7" s="100">
        <f t="shared" si="4"/>
        <v>98352</v>
      </c>
      <c r="R7" s="100">
        <f t="shared" si="4"/>
        <v>36948</v>
      </c>
      <c r="S7" s="100">
        <f t="shared" si="4"/>
        <v>42487</v>
      </c>
      <c r="T7" s="154">
        <f t="shared" si="4"/>
        <v>29018</v>
      </c>
      <c r="U7" s="154">
        <f t="shared" si="4"/>
        <v>49373</v>
      </c>
      <c r="V7" s="154">
        <f t="shared" si="4"/>
        <v>31954</v>
      </c>
      <c r="W7" s="154">
        <f t="shared" si="4"/>
        <v>22118</v>
      </c>
      <c r="X7" s="100">
        <f>X8+X12</f>
        <v>7978</v>
      </c>
      <c r="Y7" s="135">
        <f aca="true" t="shared" si="5" ref="Y7:AG7">Y8+Y12</f>
        <v>32048</v>
      </c>
      <c r="Z7" s="101">
        <f t="shared" si="5"/>
        <v>8958</v>
      </c>
      <c r="AA7" s="135">
        <f t="shared" si="5"/>
        <v>20861</v>
      </c>
      <c r="AB7" s="102">
        <f t="shared" si="5"/>
        <v>16139</v>
      </c>
      <c r="AC7" s="135">
        <f>AD7+AE7+AF7+AG7+'第５表＃'!AH7+'第５表＃'!AI7</f>
        <v>15989</v>
      </c>
      <c r="AD7" s="101">
        <f t="shared" si="5"/>
        <v>4655</v>
      </c>
      <c r="AE7" s="135">
        <f t="shared" si="5"/>
        <v>2686</v>
      </c>
      <c r="AF7" s="101">
        <f t="shared" si="5"/>
        <v>2945</v>
      </c>
      <c r="AG7" s="100">
        <f t="shared" si="5"/>
        <v>2444</v>
      </c>
      <c r="AH7" s="100">
        <f>AH8+AH12</f>
        <v>2071</v>
      </c>
      <c r="AI7" s="20">
        <f>AI8+AI12</f>
        <v>1188</v>
      </c>
      <c r="AJ7" s="21">
        <f>$AK7+$AL7+$AM7+$AN7+$AO7+$AP7+$AQ7+'第５表＃'!$AR7+'第５表＃'!$AS7</f>
        <v>46682</v>
      </c>
      <c r="AK7" s="19">
        <f aca="true" t="shared" si="6" ref="AK7:AS7">AK8+AK12</f>
        <v>5480</v>
      </c>
      <c r="AL7" s="21">
        <f t="shared" si="6"/>
        <v>6074</v>
      </c>
      <c r="AM7" s="19">
        <f t="shared" si="6"/>
        <v>1444</v>
      </c>
      <c r="AN7" s="21">
        <f t="shared" si="6"/>
        <v>1614</v>
      </c>
      <c r="AO7" s="19">
        <f t="shared" si="6"/>
        <v>13747</v>
      </c>
      <c r="AP7" s="21">
        <f t="shared" si="6"/>
        <v>6978</v>
      </c>
      <c r="AQ7" s="19">
        <f t="shared" si="6"/>
        <v>5760</v>
      </c>
      <c r="AR7" s="100">
        <f t="shared" si="6"/>
        <v>2703</v>
      </c>
      <c r="AS7" s="20">
        <f t="shared" si="6"/>
        <v>2882</v>
      </c>
      <c r="AT7" s="15">
        <f>$AU7+$AV7+$AW7</f>
        <v>33734</v>
      </c>
      <c r="AU7" s="15">
        <f>AU8+AU12</f>
        <v>12206</v>
      </c>
      <c r="AV7" s="21">
        <f>AV8+AV12</f>
        <v>13397</v>
      </c>
      <c r="AW7" s="20">
        <f>AW8+AW12</f>
        <v>8131</v>
      </c>
      <c r="AX7" s="15">
        <f>AY7</f>
        <v>4141</v>
      </c>
      <c r="AY7" s="20">
        <f>AY8+AY12</f>
        <v>4141</v>
      </c>
      <c r="AZ7" s="21">
        <f>$BA7+'第５表＃'!$BB7+'第５表＃'!$BC7</f>
        <v>14911</v>
      </c>
      <c r="BA7" s="19">
        <f>BA8+BA12</f>
        <v>6661</v>
      </c>
      <c r="BB7" s="100">
        <f>BB8+BB12</f>
        <v>4821</v>
      </c>
      <c r="BC7" s="20">
        <f>BC8+BC12</f>
        <v>3429</v>
      </c>
      <c r="BD7" s="15">
        <f>$BE7+$BF7</f>
        <v>13555</v>
      </c>
      <c r="BE7" s="15">
        <f>BE8+BE12</f>
        <v>4662</v>
      </c>
      <c r="BF7" s="20">
        <f>BF8+BF12</f>
        <v>8893</v>
      </c>
      <c r="BG7" s="11">
        <f>$BH7+$BI7+$BJ7+$BK7+'第５表＃'!$BL7+'第５表＃'!$BM7+'第５表＃'!$BN7+'第５表＃'!$BO7</f>
        <v>45023</v>
      </c>
      <c r="BH7" s="21">
        <f aca="true" t="shared" si="7" ref="BH7:BO7">BH8+BH12</f>
        <v>4285</v>
      </c>
      <c r="BI7" s="19">
        <f t="shared" si="7"/>
        <v>9005</v>
      </c>
      <c r="BJ7" s="21">
        <f t="shared" si="7"/>
        <v>8953</v>
      </c>
      <c r="BK7" s="19">
        <f t="shared" si="7"/>
        <v>10091</v>
      </c>
      <c r="BL7" s="100">
        <f t="shared" si="7"/>
        <v>7375</v>
      </c>
      <c r="BM7" s="19">
        <f t="shared" si="7"/>
        <v>2145</v>
      </c>
      <c r="BN7" s="21">
        <f t="shared" si="7"/>
        <v>2107</v>
      </c>
      <c r="BO7" s="20">
        <f t="shared" si="7"/>
        <v>1062</v>
      </c>
      <c r="BP7" s="21">
        <f>$BQ7+$BR7+$BS7+$BT7+$BU7</f>
        <v>38150</v>
      </c>
      <c r="BQ7" s="19">
        <f>BQ8+BQ12</f>
        <v>4640</v>
      </c>
      <c r="BR7" s="21">
        <f>BR8+BR12</f>
        <v>8843</v>
      </c>
      <c r="BS7" s="19">
        <f>BS8+BS12</f>
        <v>5502</v>
      </c>
      <c r="BT7" s="21">
        <f>BT8+BT12</f>
        <v>11273</v>
      </c>
      <c r="BU7" s="19">
        <f>BU8+BU12</f>
        <v>7892</v>
      </c>
      <c r="BV7" s="15">
        <f>$BW7+$BX7</f>
        <v>9700</v>
      </c>
      <c r="BW7" s="19">
        <f>BW8+BW12</f>
        <v>7583</v>
      </c>
      <c r="BX7" s="20">
        <f>BX8+BX12</f>
        <v>2117</v>
      </c>
      <c r="BY7" s="15">
        <f>$BZ7+$CA7+$CB7+$CC7+$CD7+$CE7+'第５表＃'!$CF7+'第５表＃'!$CG7</f>
        <v>41850</v>
      </c>
      <c r="BZ7" s="21">
        <f aca="true" t="shared" si="8" ref="BZ7:CG7">BZ8+BZ12</f>
        <v>7318</v>
      </c>
      <c r="CA7" s="19">
        <f t="shared" si="8"/>
        <v>6986</v>
      </c>
      <c r="CB7" s="21">
        <f t="shared" si="8"/>
        <v>7896</v>
      </c>
      <c r="CC7" s="19">
        <f t="shared" si="8"/>
        <v>11960</v>
      </c>
      <c r="CD7" s="21">
        <f t="shared" si="8"/>
        <v>4311</v>
      </c>
      <c r="CE7" s="19">
        <f t="shared" si="8"/>
        <v>484</v>
      </c>
      <c r="CF7" s="15">
        <f t="shared" si="8"/>
        <v>1860</v>
      </c>
      <c r="CG7" s="20">
        <f t="shared" si="8"/>
        <v>1035</v>
      </c>
      <c r="CH7" s="21">
        <f>$CI7+$CJ7+$CK7</f>
        <v>14970</v>
      </c>
      <c r="CI7" s="19">
        <f>CI8+CI12</f>
        <v>3861</v>
      </c>
      <c r="CJ7" s="21">
        <f>CJ8+CJ12</f>
        <v>6168</v>
      </c>
      <c r="CK7" s="20">
        <f>CK8+CK12</f>
        <v>4941</v>
      </c>
      <c r="CL7" s="21">
        <f>$CM7+$CN7+$CO7</f>
        <v>18396</v>
      </c>
      <c r="CM7" s="19">
        <f>CM8+CM12</f>
        <v>7542</v>
      </c>
      <c r="CN7" s="19">
        <f>CN8+CN12</f>
        <v>5231</v>
      </c>
      <c r="CO7" s="19">
        <f>CO8+CO12</f>
        <v>5623</v>
      </c>
    </row>
    <row r="8" spans="1:93" ht="13.5" customHeight="1">
      <c r="A8" s="203"/>
      <c r="B8" s="211" t="s">
        <v>30</v>
      </c>
      <c r="C8" s="105"/>
      <c r="D8" s="168" t="s">
        <v>166</v>
      </c>
      <c r="E8" s="100">
        <f>$F8+$G8</f>
        <v>440531</v>
      </c>
      <c r="F8" s="101">
        <f>$H8+$I8+$J8+$K8+$L8+$M8+$N8+$O8+$P8+$Q8+$R8+$S8+$T8+$U8+$V8+$W8+$X8+$Y8+$Z8+$AA8+$AB8</f>
        <v>349649</v>
      </c>
      <c r="G8" s="102">
        <f>$AC8+'第５表＃'!$AJ8+'第５表＃'!$AT8+'第５表＃'!$AX8+'第５表＃'!$AZ8+'第５表＃'!$BD8+'第５表＃'!$BG8+'第５表＃'!$BP8+'第５表＃'!$BV8+'第５表＃'!$BY8+'第５表＃'!$CH8+'第５表＃'!$CL8</f>
        <v>90882</v>
      </c>
      <c r="H8" s="100">
        <f aca="true" t="shared" si="9" ref="H8:M8">H9+H10</f>
        <v>57593</v>
      </c>
      <c r="I8" s="100">
        <f t="shared" si="9"/>
        <v>69910</v>
      </c>
      <c r="J8" s="100">
        <f t="shared" si="9"/>
        <v>27340</v>
      </c>
      <c r="K8" s="100">
        <f t="shared" si="9"/>
        <v>25151</v>
      </c>
      <c r="L8" s="100">
        <f t="shared" si="9"/>
        <v>3673</v>
      </c>
      <c r="M8" s="100">
        <f t="shared" si="9"/>
        <v>12245</v>
      </c>
      <c r="N8" s="100">
        <f>N9+N10</f>
        <v>15796</v>
      </c>
      <c r="O8" s="100">
        <f aca="true" t="shared" si="10" ref="O8:W8">O9+O10</f>
        <v>6788</v>
      </c>
      <c r="P8" s="100">
        <f t="shared" si="10"/>
        <v>8235</v>
      </c>
      <c r="Q8" s="100">
        <f t="shared" si="10"/>
        <v>32173</v>
      </c>
      <c r="R8" s="100">
        <f t="shared" si="10"/>
        <v>10961</v>
      </c>
      <c r="S8" s="100">
        <f t="shared" si="10"/>
        <v>13217</v>
      </c>
      <c r="T8" s="154">
        <f t="shared" si="10"/>
        <v>8753</v>
      </c>
      <c r="U8" s="154">
        <f t="shared" si="10"/>
        <v>14716</v>
      </c>
      <c r="V8" s="154">
        <f t="shared" si="10"/>
        <v>10657</v>
      </c>
      <c r="W8" s="154">
        <f t="shared" si="10"/>
        <v>6649</v>
      </c>
      <c r="X8" s="100">
        <f>X9+X10</f>
        <v>2263</v>
      </c>
      <c r="Y8" s="135">
        <f aca="true" t="shared" si="11" ref="Y8:AG8">Y9+Y10</f>
        <v>9522</v>
      </c>
      <c r="Z8" s="101">
        <f t="shared" si="11"/>
        <v>2267</v>
      </c>
      <c r="AA8" s="135">
        <f t="shared" si="11"/>
        <v>6732</v>
      </c>
      <c r="AB8" s="102">
        <f t="shared" si="11"/>
        <v>5008</v>
      </c>
      <c r="AC8" s="135">
        <f>AD8+AE8+AF8+AG8+'第５表＃'!AH8+'第５表＃'!AI8</f>
        <v>4541</v>
      </c>
      <c r="AD8" s="101">
        <f t="shared" si="11"/>
        <v>1452</v>
      </c>
      <c r="AE8" s="135">
        <f t="shared" si="11"/>
        <v>757</v>
      </c>
      <c r="AF8" s="101">
        <f t="shared" si="11"/>
        <v>837</v>
      </c>
      <c r="AG8" s="100">
        <f t="shared" si="11"/>
        <v>627</v>
      </c>
      <c r="AH8" s="100">
        <f>AH9+AH10</f>
        <v>571</v>
      </c>
      <c r="AI8" s="13">
        <f>AI9+AI10</f>
        <v>297</v>
      </c>
      <c r="AJ8" s="21">
        <f>$AK8+$AL8+$AM8+$AN8+$AO8+$AP8+$AQ8+'第５表＃'!$AR8+'第５表＃'!$AS8</f>
        <v>14169</v>
      </c>
      <c r="AK8" s="12">
        <f aca="true" t="shared" si="12" ref="AK8:AS8">AK9+AK10</f>
        <v>1764</v>
      </c>
      <c r="AL8" s="17">
        <f t="shared" si="12"/>
        <v>1750</v>
      </c>
      <c r="AM8" s="12">
        <f t="shared" si="12"/>
        <v>456</v>
      </c>
      <c r="AN8" s="17">
        <f t="shared" si="12"/>
        <v>457</v>
      </c>
      <c r="AO8" s="12">
        <f t="shared" si="12"/>
        <v>4203</v>
      </c>
      <c r="AP8" s="17">
        <f t="shared" si="12"/>
        <v>2151</v>
      </c>
      <c r="AQ8" s="12">
        <f t="shared" si="12"/>
        <v>1737</v>
      </c>
      <c r="AR8" s="100">
        <f t="shared" si="12"/>
        <v>808</v>
      </c>
      <c r="AS8" s="13">
        <f t="shared" si="12"/>
        <v>843</v>
      </c>
      <c r="AT8" s="15">
        <f>$AU8+$AV8+$AW8</f>
        <v>10899</v>
      </c>
      <c r="AU8" s="11">
        <f>AU9+AU10</f>
        <v>3955</v>
      </c>
      <c r="AV8" s="17">
        <f>AV9+AV10</f>
        <v>4349</v>
      </c>
      <c r="AW8" s="13">
        <f>AW9+AW10</f>
        <v>2595</v>
      </c>
      <c r="AX8" s="15">
        <f>AY8</f>
        <v>1313</v>
      </c>
      <c r="AY8" s="13">
        <f>AY9+AY10</f>
        <v>1313</v>
      </c>
      <c r="AZ8" s="21">
        <f>$BA8+'第５表＃'!$BB8+'第５表＃'!$BC8</f>
        <v>4757</v>
      </c>
      <c r="BA8" s="12">
        <f>BA9+BA10</f>
        <v>2085</v>
      </c>
      <c r="BB8" s="100">
        <f>SUM(BB9:BB10)</f>
        <v>1599</v>
      </c>
      <c r="BC8" s="13">
        <f>SUM(BC9:BC10)</f>
        <v>1073</v>
      </c>
      <c r="BD8" s="15">
        <f>$BE8+$BF8</f>
        <v>4128</v>
      </c>
      <c r="BE8" s="11">
        <f>SUM(BE9:BE10)</f>
        <v>1351</v>
      </c>
      <c r="BF8" s="13">
        <f>SUM(BF9:BF10)</f>
        <v>2777</v>
      </c>
      <c r="BG8" s="18">
        <f>$BH8+$BI8+$BJ8+$BK8+'第５表＃'!$BL8+'第５表＃'!$BM8+'第５表＃'!$BN8+'第５表＃'!$BO8</f>
        <v>14163</v>
      </c>
      <c r="BH8" s="17">
        <f aca="true" t="shared" si="13" ref="BH8:BO8">SUM(BH9:BH10)</f>
        <v>1326</v>
      </c>
      <c r="BI8" s="12">
        <f t="shared" si="13"/>
        <v>2842</v>
      </c>
      <c r="BJ8" s="17">
        <f t="shared" si="13"/>
        <v>2815</v>
      </c>
      <c r="BK8" s="12">
        <f t="shared" si="13"/>
        <v>3349</v>
      </c>
      <c r="BL8" s="100">
        <f t="shared" si="13"/>
        <v>2277</v>
      </c>
      <c r="BM8" s="12">
        <f t="shared" si="13"/>
        <v>651</v>
      </c>
      <c r="BN8" s="17">
        <f t="shared" si="13"/>
        <v>583</v>
      </c>
      <c r="BO8" s="13">
        <f t="shared" si="13"/>
        <v>320</v>
      </c>
      <c r="BP8" s="21">
        <f>$BQ8+$BR8+$BS8+$BT8+$BU8</f>
        <v>11697</v>
      </c>
      <c r="BQ8" s="12">
        <f>SUM(BQ9:BQ10)</f>
        <v>1343</v>
      </c>
      <c r="BR8" s="17">
        <f>SUM(BR9:BR10)</f>
        <v>3007</v>
      </c>
      <c r="BS8" s="12">
        <f>SUM(BS9:BS10)</f>
        <v>1655</v>
      </c>
      <c r="BT8" s="17">
        <f>SUM(BT9:BT10)</f>
        <v>3299</v>
      </c>
      <c r="BU8" s="12">
        <f>SUM(BU9:BU10)</f>
        <v>2393</v>
      </c>
      <c r="BV8" s="15">
        <f>$BW8+$BX8</f>
        <v>2968</v>
      </c>
      <c r="BW8" s="12">
        <f>SUM(BW9:BW10)</f>
        <v>2334</v>
      </c>
      <c r="BX8" s="13">
        <f>SUM(BX9:BX10)</f>
        <v>634</v>
      </c>
      <c r="BY8" s="15">
        <f>$BZ8+$CA8+$CB8+$CC8+$CD8+$CE8+'第５表＃'!$CF8+'第５表＃'!$CG8</f>
        <v>12439</v>
      </c>
      <c r="BZ8" s="17">
        <f aca="true" t="shared" si="14" ref="BZ8:CG8">SUM(BZ9:BZ10)</f>
        <v>2129</v>
      </c>
      <c r="CA8" s="12">
        <f t="shared" si="14"/>
        <v>2088</v>
      </c>
      <c r="CB8" s="17">
        <f t="shared" si="14"/>
        <v>2433</v>
      </c>
      <c r="CC8" s="12">
        <f t="shared" si="14"/>
        <v>3645</v>
      </c>
      <c r="CD8" s="17">
        <f t="shared" si="14"/>
        <v>1304</v>
      </c>
      <c r="CE8" s="12">
        <f t="shared" si="14"/>
        <v>118</v>
      </c>
      <c r="CF8" s="11">
        <f t="shared" si="14"/>
        <v>451</v>
      </c>
      <c r="CG8" s="13">
        <f t="shared" si="14"/>
        <v>271</v>
      </c>
      <c r="CH8" s="11">
        <f>$CI8+$CJ8+$CK8</f>
        <v>4464</v>
      </c>
      <c r="CI8" s="12">
        <f>SUM(CI9:CI10)</f>
        <v>1189</v>
      </c>
      <c r="CJ8" s="17">
        <f>SUM(CJ9:CJ10)</f>
        <v>1869</v>
      </c>
      <c r="CK8" s="13">
        <f>SUM(CK9:CK10)</f>
        <v>1406</v>
      </c>
      <c r="CL8" s="21">
        <f>$CM8+$CN8+$CO8</f>
        <v>5344</v>
      </c>
      <c r="CM8" s="12">
        <f>SUM(CM9:CM10)</f>
        <v>2127</v>
      </c>
      <c r="CN8" s="12">
        <f>SUM(CN9:CN10)</f>
        <v>1489</v>
      </c>
      <c r="CO8" s="12">
        <f>SUM(CO9:CO10)</f>
        <v>1728</v>
      </c>
    </row>
    <row r="9" spans="1:93" ht="13.5" customHeight="1">
      <c r="A9" s="203"/>
      <c r="B9" s="212"/>
      <c r="C9" s="107"/>
      <c r="D9" s="169" t="s">
        <v>167</v>
      </c>
      <c r="E9" s="105">
        <f>$F9+$G9</f>
        <v>114</v>
      </c>
      <c r="F9" s="108">
        <f>$H9+$I9+$J9+$K9+$L9+$M9+$N9+$O9+$P9+$Q9+$R9+$S9+$T9+$U9+$V9+$W9+$X9+$Y9+$Z9+$AA9+$AB9</f>
        <v>87</v>
      </c>
      <c r="G9" s="109">
        <f>$AC9+'第５表＃'!$AJ9+'第５表＃'!$AT9+'第５表＃'!$AX9+'第５表＃'!$AZ9+'第５表＃'!$BD9+'第５表＃'!$BG9+'第５表＃'!$BP9+'第５表＃'!$BV9+'第５表＃'!$BY9+'第５表＃'!$CH9+'第５表＃'!$CL9</f>
        <v>27</v>
      </c>
      <c r="H9" s="105">
        <v>13</v>
      </c>
      <c r="I9" s="110">
        <v>21</v>
      </c>
      <c r="J9" s="108">
        <v>13</v>
      </c>
      <c r="K9" s="110">
        <v>1</v>
      </c>
      <c r="L9" s="108">
        <v>5</v>
      </c>
      <c r="M9" s="108">
        <v>0</v>
      </c>
      <c r="N9" s="108">
        <v>0</v>
      </c>
      <c r="O9" s="108">
        <v>5</v>
      </c>
      <c r="P9" s="108">
        <v>2</v>
      </c>
      <c r="Q9" s="108">
        <v>3</v>
      </c>
      <c r="R9" s="108">
        <v>2</v>
      </c>
      <c r="S9" s="108">
        <v>2</v>
      </c>
      <c r="T9" s="156">
        <v>2</v>
      </c>
      <c r="U9" s="155">
        <v>0</v>
      </c>
      <c r="V9" s="156">
        <v>0</v>
      </c>
      <c r="W9" s="156">
        <v>3</v>
      </c>
      <c r="X9" s="108">
        <v>0</v>
      </c>
      <c r="Y9" s="110">
        <v>1</v>
      </c>
      <c r="Z9" s="108">
        <v>14</v>
      </c>
      <c r="AA9" s="110">
        <v>0</v>
      </c>
      <c r="AB9" s="109">
        <v>0</v>
      </c>
      <c r="AC9" s="105">
        <f>AD9+AE9+AF9+AG9+'第５表＃'!AH9+'第５表＃'!AI9</f>
        <v>4</v>
      </c>
      <c r="AD9" s="108">
        <v>1</v>
      </c>
      <c r="AE9" s="110">
        <v>2</v>
      </c>
      <c r="AF9" s="108">
        <v>0</v>
      </c>
      <c r="AG9" s="108">
        <v>0</v>
      </c>
      <c r="AH9" s="108">
        <v>0</v>
      </c>
      <c r="AI9" s="23">
        <v>1</v>
      </c>
      <c r="AJ9" s="15">
        <f>$AK9+$AL9+$AM9+$AN9+$AO9+$AP9+$AQ9+'第５表＃'!$AR9+'第５表＃'!$AS9</f>
        <v>8</v>
      </c>
      <c r="AK9" s="22">
        <v>0</v>
      </c>
      <c r="AL9" s="24">
        <v>5</v>
      </c>
      <c r="AM9" s="22">
        <v>1</v>
      </c>
      <c r="AN9" s="24">
        <v>0</v>
      </c>
      <c r="AO9" s="22">
        <v>0</v>
      </c>
      <c r="AP9" s="24">
        <v>0</v>
      </c>
      <c r="AQ9" s="22">
        <v>0</v>
      </c>
      <c r="AR9" s="108">
        <v>2</v>
      </c>
      <c r="AS9" s="23">
        <v>0</v>
      </c>
      <c r="AT9" s="15">
        <f>$AU9+$AV9+$AW9</f>
        <v>2</v>
      </c>
      <c r="AU9" s="18">
        <v>2</v>
      </c>
      <c r="AV9" s="24">
        <v>0</v>
      </c>
      <c r="AW9" s="20">
        <v>0</v>
      </c>
      <c r="AX9" s="15">
        <f>AY9</f>
        <v>0</v>
      </c>
      <c r="AY9" s="23">
        <v>0</v>
      </c>
      <c r="AZ9" s="15">
        <f>$BA9+'第５表＃'!$BB9+'第５表＃'!$BC9</f>
        <v>0</v>
      </c>
      <c r="BA9" s="22">
        <v>0</v>
      </c>
      <c r="BB9" s="108">
        <v>0</v>
      </c>
      <c r="BC9" s="23">
        <v>0</v>
      </c>
      <c r="BD9" s="15">
        <f>$BE9+$BF9</f>
        <v>1</v>
      </c>
      <c r="BE9" s="18">
        <v>0</v>
      </c>
      <c r="BF9" s="23">
        <v>1</v>
      </c>
      <c r="BG9" s="15">
        <f>$BH9+$BI9+$BJ9+$BK9+'第５表＃'!$BL9+'第５表＃'!$BM9+'第５表＃'!$BN9+'第５表＃'!$BO9</f>
        <v>8</v>
      </c>
      <c r="BH9" s="24">
        <v>1</v>
      </c>
      <c r="BI9" s="22">
        <v>3</v>
      </c>
      <c r="BJ9" s="24">
        <v>0</v>
      </c>
      <c r="BK9" s="22">
        <v>0</v>
      </c>
      <c r="BL9" s="108">
        <v>4</v>
      </c>
      <c r="BM9" s="22">
        <v>0</v>
      </c>
      <c r="BN9" s="24">
        <v>0</v>
      </c>
      <c r="BO9" s="23">
        <v>0</v>
      </c>
      <c r="BP9" s="15">
        <f>$BQ9+$BR9+$BS9+$BT9+$BU9</f>
        <v>3</v>
      </c>
      <c r="BQ9" s="22">
        <v>0</v>
      </c>
      <c r="BR9" s="24">
        <v>0</v>
      </c>
      <c r="BS9" s="22">
        <v>0</v>
      </c>
      <c r="BT9" s="24">
        <v>3</v>
      </c>
      <c r="BU9" s="22">
        <v>0</v>
      </c>
      <c r="BV9" s="15">
        <f>$BW9+$BX9</f>
        <v>0</v>
      </c>
      <c r="BW9" s="22">
        <v>0</v>
      </c>
      <c r="BX9" s="23">
        <v>0</v>
      </c>
      <c r="BY9" s="15">
        <f>$BZ9+$CA9+$CB9+$CC9+$CD9+$CE9+'第５表＃'!$CF9+'第５表＃'!$CG9</f>
        <v>0</v>
      </c>
      <c r="BZ9" s="24">
        <v>0</v>
      </c>
      <c r="CA9" s="22">
        <v>0</v>
      </c>
      <c r="CB9" s="24">
        <v>0</v>
      </c>
      <c r="CC9" s="22">
        <v>0</v>
      </c>
      <c r="CD9" s="24">
        <v>0</v>
      </c>
      <c r="CE9" s="22">
        <v>0</v>
      </c>
      <c r="CF9" s="18">
        <v>0</v>
      </c>
      <c r="CG9" s="23">
        <v>0</v>
      </c>
      <c r="CH9" s="15">
        <f>$CI9+$CJ9+$CK9</f>
        <v>0</v>
      </c>
      <c r="CI9" s="18">
        <v>0</v>
      </c>
      <c r="CJ9" s="24">
        <v>0</v>
      </c>
      <c r="CK9" s="23">
        <v>0</v>
      </c>
      <c r="CL9" s="15">
        <f>$CM9+$CN9+$CO9</f>
        <v>1</v>
      </c>
      <c r="CM9" s="22">
        <v>1</v>
      </c>
      <c r="CN9" s="22">
        <v>0</v>
      </c>
      <c r="CO9" s="22">
        <v>0</v>
      </c>
    </row>
    <row r="10" spans="1:93" ht="13.5" customHeight="1">
      <c r="A10" s="203"/>
      <c r="B10" s="212"/>
      <c r="C10" s="107"/>
      <c r="D10" s="170" t="s">
        <v>168</v>
      </c>
      <c r="E10" s="107">
        <f>$F10+$G10</f>
        <v>440417</v>
      </c>
      <c r="F10" s="111">
        <f>$H10+$I10+$J10+$K10+$L10+$M10+$N10+$O10+$P10+$Q10+$R10+$S10+$T10+$U10+$V10+$W10+$X10+$Y10+$Z10+$AA10+$AB10</f>
        <v>349562</v>
      </c>
      <c r="G10" s="112">
        <f>$AC10+'第５表＃'!$AJ10+'第５表＃'!$AT10+'第５表＃'!$AX10+'第５表＃'!$AZ10+'第５表＃'!$BD10+'第５表＃'!$BG10+'第５表＃'!$BP10+'第５表＃'!$BV10+'第５表＃'!$BY10+'第５表＃'!$CH10+'第５表＃'!$CL10</f>
        <v>90855</v>
      </c>
      <c r="H10" s="107">
        <v>57580</v>
      </c>
      <c r="I10" s="113">
        <v>69889</v>
      </c>
      <c r="J10" s="111">
        <v>27327</v>
      </c>
      <c r="K10" s="113">
        <v>25150</v>
      </c>
      <c r="L10" s="111">
        <v>3668</v>
      </c>
      <c r="M10" s="111">
        <v>12245</v>
      </c>
      <c r="N10" s="111">
        <v>15796</v>
      </c>
      <c r="O10" s="111">
        <v>6783</v>
      </c>
      <c r="P10" s="111">
        <v>8233</v>
      </c>
      <c r="Q10" s="111">
        <v>32170</v>
      </c>
      <c r="R10" s="111">
        <v>10959</v>
      </c>
      <c r="S10" s="111">
        <v>13215</v>
      </c>
      <c r="T10" s="158">
        <v>8751</v>
      </c>
      <c r="U10" s="157">
        <v>14716</v>
      </c>
      <c r="V10" s="158">
        <v>10657</v>
      </c>
      <c r="W10" s="158">
        <v>6646</v>
      </c>
      <c r="X10" s="111">
        <v>2263</v>
      </c>
      <c r="Y10" s="113">
        <v>9521</v>
      </c>
      <c r="Z10" s="111">
        <v>2253</v>
      </c>
      <c r="AA10" s="113">
        <v>6732</v>
      </c>
      <c r="AB10" s="112">
        <v>5008</v>
      </c>
      <c r="AC10" s="107">
        <f>AD10+AE10+AF10+AG10+'第５表＃'!AH10+'第５表＃'!AI10</f>
        <v>4537</v>
      </c>
      <c r="AD10" s="111">
        <v>1451</v>
      </c>
      <c r="AE10" s="113">
        <v>755</v>
      </c>
      <c r="AF10" s="111">
        <v>837</v>
      </c>
      <c r="AG10" s="111">
        <v>627</v>
      </c>
      <c r="AH10" s="111">
        <v>571</v>
      </c>
      <c r="AI10" s="23">
        <v>296</v>
      </c>
      <c r="AJ10" s="24">
        <f>$AK10+$AL10+$AM10+$AN10+$AO10+$AP10+$AQ10+'第５表＃'!$AR10+'第５表＃'!$AS10</f>
        <v>14161</v>
      </c>
      <c r="AK10" s="22">
        <v>1764</v>
      </c>
      <c r="AL10" s="24">
        <v>1745</v>
      </c>
      <c r="AM10" s="22">
        <v>455</v>
      </c>
      <c r="AN10" s="24">
        <v>457</v>
      </c>
      <c r="AO10" s="22">
        <v>4203</v>
      </c>
      <c r="AP10" s="24">
        <v>2151</v>
      </c>
      <c r="AQ10" s="22">
        <v>1737</v>
      </c>
      <c r="AR10" s="111">
        <v>806</v>
      </c>
      <c r="AS10" s="23">
        <v>843</v>
      </c>
      <c r="AT10" s="18">
        <f>$AU10+$AV10+$AW10</f>
        <v>10897</v>
      </c>
      <c r="AU10" s="18">
        <v>3953</v>
      </c>
      <c r="AV10" s="24">
        <v>4349</v>
      </c>
      <c r="AW10" s="23">
        <v>2595</v>
      </c>
      <c r="AX10" s="18">
        <f>AY10</f>
        <v>1313</v>
      </c>
      <c r="AY10" s="23">
        <v>1313</v>
      </c>
      <c r="AZ10" s="18">
        <f>$BA10+'第５表＃'!$BB10+'第５表＃'!$BC10</f>
        <v>4757</v>
      </c>
      <c r="BA10" s="22">
        <v>2085</v>
      </c>
      <c r="BB10" s="111">
        <v>1599</v>
      </c>
      <c r="BC10" s="23">
        <v>1073</v>
      </c>
      <c r="BD10" s="18">
        <f>$BE10+$BF10</f>
        <v>4127</v>
      </c>
      <c r="BE10" s="18">
        <v>1351</v>
      </c>
      <c r="BF10" s="23">
        <v>2776</v>
      </c>
      <c r="BG10" s="18">
        <f>$BH10+$BI10+$BJ10+$BK10+'第５表＃'!$BL10+'第５表＃'!$BM10+'第５表＃'!$BN10+'第５表＃'!$BO10</f>
        <v>14155</v>
      </c>
      <c r="BH10" s="24">
        <v>1325</v>
      </c>
      <c r="BI10" s="22">
        <v>2839</v>
      </c>
      <c r="BJ10" s="24">
        <v>2815</v>
      </c>
      <c r="BK10" s="22">
        <v>3349</v>
      </c>
      <c r="BL10" s="111">
        <v>2273</v>
      </c>
      <c r="BM10" s="22">
        <v>651</v>
      </c>
      <c r="BN10" s="24">
        <v>583</v>
      </c>
      <c r="BO10" s="23">
        <v>320</v>
      </c>
      <c r="BP10" s="24">
        <f>$BQ10+$BR10+$BS10+$BT10+$BU10</f>
        <v>11694</v>
      </c>
      <c r="BQ10" s="22">
        <v>1343</v>
      </c>
      <c r="BR10" s="24">
        <v>3007</v>
      </c>
      <c r="BS10" s="22">
        <v>1655</v>
      </c>
      <c r="BT10" s="24">
        <v>3296</v>
      </c>
      <c r="BU10" s="22">
        <v>2393</v>
      </c>
      <c r="BV10" s="18">
        <f>$BW10+$BX10</f>
        <v>2968</v>
      </c>
      <c r="BW10" s="22">
        <v>2334</v>
      </c>
      <c r="BX10" s="23">
        <v>634</v>
      </c>
      <c r="BY10" s="18">
        <f>$BZ10+$CA10+$CB10+$CC10+$CD10+$CE10+'第５表＃'!$CF10+'第５表＃'!$CG10</f>
        <v>12439</v>
      </c>
      <c r="BZ10" s="24">
        <v>2129</v>
      </c>
      <c r="CA10" s="22">
        <v>2088</v>
      </c>
      <c r="CB10" s="24">
        <v>2433</v>
      </c>
      <c r="CC10" s="22">
        <v>3645</v>
      </c>
      <c r="CD10" s="24">
        <v>1304</v>
      </c>
      <c r="CE10" s="22">
        <v>118</v>
      </c>
      <c r="CF10" s="18">
        <v>451</v>
      </c>
      <c r="CG10" s="23">
        <v>271</v>
      </c>
      <c r="CH10" s="24">
        <f>$CI10+$CJ10+$CK10</f>
        <v>4464</v>
      </c>
      <c r="CI10" s="22">
        <v>1189</v>
      </c>
      <c r="CJ10" s="24">
        <v>1869</v>
      </c>
      <c r="CK10" s="23">
        <v>1406</v>
      </c>
      <c r="CL10" s="24">
        <f>$CM10+$CN10+$CO10</f>
        <v>5343</v>
      </c>
      <c r="CM10" s="22">
        <v>2126</v>
      </c>
      <c r="CN10" s="22">
        <v>1489</v>
      </c>
      <c r="CO10" s="22">
        <v>1728</v>
      </c>
    </row>
    <row r="11" spans="1:93" ht="13.5" customHeight="1">
      <c r="A11" s="203"/>
      <c r="B11" s="213"/>
      <c r="C11" s="114"/>
      <c r="D11" s="171"/>
      <c r="E11" s="116"/>
      <c r="F11" s="111"/>
      <c r="G11" s="117"/>
      <c r="H11" s="114"/>
      <c r="I11" s="116"/>
      <c r="J11" s="118"/>
      <c r="K11" s="116"/>
      <c r="L11" s="118"/>
      <c r="M11" s="118"/>
      <c r="N11" s="118"/>
      <c r="O11" s="118"/>
      <c r="P11" s="118"/>
      <c r="Q11" s="118"/>
      <c r="R11" s="118"/>
      <c r="S11" s="118"/>
      <c r="T11" s="160"/>
      <c r="U11" s="159"/>
      <c r="V11" s="160"/>
      <c r="W11" s="160"/>
      <c r="X11" s="118"/>
      <c r="Y11" s="116"/>
      <c r="Z11" s="118"/>
      <c r="AA11" s="116"/>
      <c r="AB11" s="115"/>
      <c r="AC11" s="116"/>
      <c r="AD11" s="118"/>
      <c r="AE11" s="116"/>
      <c r="AF11" s="118"/>
      <c r="AG11" s="118"/>
      <c r="AH11" s="118"/>
      <c r="AI11" s="23"/>
      <c r="AJ11" s="24"/>
      <c r="AK11" s="22"/>
      <c r="AL11" s="24"/>
      <c r="AM11" s="22"/>
      <c r="AN11" s="24"/>
      <c r="AO11" s="22"/>
      <c r="AP11" s="24"/>
      <c r="AQ11" s="22"/>
      <c r="AR11" s="118"/>
      <c r="AS11" s="23"/>
      <c r="AT11" s="18"/>
      <c r="AU11" s="18"/>
      <c r="AV11" s="24"/>
      <c r="AW11" s="23"/>
      <c r="AX11" s="18"/>
      <c r="AY11" s="23"/>
      <c r="AZ11" s="24">
        <f>$BA11+'第５表＃'!$BB11+'第５表＃'!$BC11</f>
        <v>0</v>
      </c>
      <c r="BA11" s="22"/>
      <c r="BB11" s="118"/>
      <c r="BC11" s="23"/>
      <c r="BD11" s="18"/>
      <c r="BE11" s="18"/>
      <c r="BF11" s="23"/>
      <c r="BG11" s="18"/>
      <c r="BH11" s="24"/>
      <c r="BI11" s="22"/>
      <c r="BJ11" s="24"/>
      <c r="BK11" s="22"/>
      <c r="BL11" s="118"/>
      <c r="BM11" s="22"/>
      <c r="BN11" s="24"/>
      <c r="BO11" s="23"/>
      <c r="BP11" s="24"/>
      <c r="BQ11" s="22"/>
      <c r="BR11" s="24"/>
      <c r="BS11" s="22"/>
      <c r="BT11" s="24"/>
      <c r="BU11" s="22"/>
      <c r="BV11" s="25"/>
      <c r="BW11" s="22"/>
      <c r="BX11" s="23"/>
      <c r="BY11" s="18"/>
      <c r="BZ11" s="24"/>
      <c r="CA11" s="22"/>
      <c r="CB11" s="24"/>
      <c r="CC11" s="22"/>
      <c r="CD11" s="24"/>
      <c r="CE11" s="22"/>
      <c r="CF11" s="18"/>
      <c r="CG11" s="23"/>
      <c r="CH11" s="24"/>
      <c r="CI11" s="22"/>
      <c r="CJ11" s="24"/>
      <c r="CK11" s="23"/>
      <c r="CL11" s="24"/>
      <c r="CM11" s="22"/>
      <c r="CN11" s="22"/>
      <c r="CO11" s="22"/>
    </row>
    <row r="12" spans="1:93" ht="13.5" customHeight="1">
      <c r="A12" s="203"/>
      <c r="B12" s="211" t="s">
        <v>33</v>
      </c>
      <c r="C12" s="105"/>
      <c r="D12" s="168" t="s">
        <v>166</v>
      </c>
      <c r="E12" s="100">
        <f>$F12+$G12</f>
        <v>992382</v>
      </c>
      <c r="F12" s="101">
        <f>$H12+$I12+$J12+$K12+$L12+$M12+$N12+$O12+$P12+$Q12+$R12+$S12+$T12+$U12+$V12+$W12+$X12+$Y12+$Z12+$AA12+$AB12</f>
        <v>786163</v>
      </c>
      <c r="G12" s="102">
        <f>$AC12+'第５表＃'!$AJ12+'第５表＃'!$AT12+'第５表＃'!$AX12+'第５表＃'!$AZ12+'第５表＃'!$BD12+'第５表＃'!$BG12+'第５表＃'!$BP12+'第５表＃'!$BV12+'第５表＃'!$BY12+'第５表＃'!$CH12+'第５表＃'!$CL12</f>
        <v>206219</v>
      </c>
      <c r="H12" s="100">
        <f aca="true" t="shared" si="15" ref="H12:M12">H13+H14</f>
        <v>130772</v>
      </c>
      <c r="I12" s="100">
        <f t="shared" si="15"/>
        <v>160881</v>
      </c>
      <c r="J12" s="100">
        <f t="shared" si="15"/>
        <v>58850</v>
      </c>
      <c r="K12" s="100">
        <f t="shared" si="15"/>
        <v>58580</v>
      </c>
      <c r="L12" s="100">
        <f t="shared" si="15"/>
        <v>8302</v>
      </c>
      <c r="M12" s="100">
        <f t="shared" si="15"/>
        <v>27394</v>
      </c>
      <c r="N12" s="100">
        <f>N13+N14</f>
        <v>33729</v>
      </c>
      <c r="O12" s="100">
        <f aca="true" t="shared" si="16" ref="O12:W12">O13+O14</f>
        <v>15912</v>
      </c>
      <c r="P12" s="100">
        <f t="shared" si="16"/>
        <v>18427</v>
      </c>
      <c r="Q12" s="100">
        <f t="shared" si="16"/>
        <v>66179</v>
      </c>
      <c r="R12" s="100">
        <f t="shared" si="16"/>
        <v>25987</v>
      </c>
      <c r="S12" s="100">
        <f t="shared" si="16"/>
        <v>29270</v>
      </c>
      <c r="T12" s="154">
        <f t="shared" si="16"/>
        <v>20265</v>
      </c>
      <c r="U12" s="154">
        <f t="shared" si="16"/>
        <v>34657</v>
      </c>
      <c r="V12" s="154">
        <f t="shared" si="16"/>
        <v>21297</v>
      </c>
      <c r="W12" s="154">
        <f t="shared" si="16"/>
        <v>15469</v>
      </c>
      <c r="X12" s="100">
        <f>X13+X14</f>
        <v>5715</v>
      </c>
      <c r="Y12" s="135">
        <f aca="true" t="shared" si="17" ref="Y12:AG12">Y13+Y14</f>
        <v>22526</v>
      </c>
      <c r="Z12" s="101">
        <f t="shared" si="17"/>
        <v>6691</v>
      </c>
      <c r="AA12" s="135">
        <f t="shared" si="17"/>
        <v>14129</v>
      </c>
      <c r="AB12" s="102">
        <f t="shared" si="17"/>
        <v>11131</v>
      </c>
      <c r="AC12" s="105">
        <f>AD12+AE12+AF12+AG12+'第５表＃'!AH12+'第５表＃'!AI12</f>
        <v>11448</v>
      </c>
      <c r="AD12" s="101">
        <f t="shared" si="17"/>
        <v>3203</v>
      </c>
      <c r="AE12" s="135">
        <f t="shared" si="17"/>
        <v>1929</v>
      </c>
      <c r="AF12" s="101">
        <f t="shared" si="17"/>
        <v>2108</v>
      </c>
      <c r="AG12" s="100">
        <f t="shared" si="17"/>
        <v>1817</v>
      </c>
      <c r="AH12" s="100">
        <f>AH13+AH14</f>
        <v>1500</v>
      </c>
      <c r="AI12" s="13">
        <f>AI13+AI14</f>
        <v>891</v>
      </c>
      <c r="AJ12" s="21">
        <f>$AK12+$AL12+$AM12+$AN12+$AO12+$AP12+$AQ12+'第５表＃'!$AR12+'第５表＃'!$AS12</f>
        <v>32513</v>
      </c>
      <c r="AK12" s="12">
        <f aca="true" t="shared" si="18" ref="AK12:AS12">AK13+AK14</f>
        <v>3716</v>
      </c>
      <c r="AL12" s="17">
        <f t="shared" si="18"/>
        <v>4324</v>
      </c>
      <c r="AM12" s="12">
        <f t="shared" si="18"/>
        <v>988</v>
      </c>
      <c r="AN12" s="17">
        <f t="shared" si="18"/>
        <v>1157</v>
      </c>
      <c r="AO12" s="12">
        <f t="shared" si="18"/>
        <v>9544</v>
      </c>
      <c r="AP12" s="17">
        <f t="shared" si="18"/>
        <v>4827</v>
      </c>
      <c r="AQ12" s="12">
        <f t="shared" si="18"/>
        <v>4023</v>
      </c>
      <c r="AR12" s="100">
        <f t="shared" si="18"/>
        <v>1895</v>
      </c>
      <c r="AS12" s="13">
        <f t="shared" si="18"/>
        <v>2039</v>
      </c>
      <c r="AT12" s="15">
        <f>$AU12+$AV12+$AW12</f>
        <v>22835</v>
      </c>
      <c r="AU12" s="11">
        <f>AU13+AU14</f>
        <v>8251</v>
      </c>
      <c r="AV12" s="17">
        <f>AV13+AV14</f>
        <v>9048</v>
      </c>
      <c r="AW12" s="13">
        <f>AW13+AW14</f>
        <v>5536</v>
      </c>
      <c r="AX12" s="11">
        <f>AY12</f>
        <v>2828</v>
      </c>
      <c r="AY12" s="13">
        <f>AY13+AY14</f>
        <v>2828</v>
      </c>
      <c r="AZ12" s="21">
        <f>$BA12+'第５表＃'!$BB12+'第５表＃'!$BC12</f>
        <v>10154</v>
      </c>
      <c r="BA12" s="12">
        <f>BA13+BA14</f>
        <v>4576</v>
      </c>
      <c r="BB12" s="100">
        <f>SUM(BB13:BB14)</f>
        <v>3222</v>
      </c>
      <c r="BC12" s="13">
        <f>SUM(BC13:BC14)</f>
        <v>2356</v>
      </c>
      <c r="BD12" s="15">
        <f>$BE12+$BF12</f>
        <v>9427</v>
      </c>
      <c r="BE12" s="11">
        <f>SUM(BE13:BE14)</f>
        <v>3311</v>
      </c>
      <c r="BF12" s="13">
        <f>SUM(BF13:BF14)</f>
        <v>6116</v>
      </c>
      <c r="BG12" s="15">
        <f>$BH12+$BI12+$BJ12+$BK12+'第５表＃'!$BL12+'第５表＃'!$BM12+'第５表＃'!$BN12+'第５表＃'!$BO12</f>
        <v>30860</v>
      </c>
      <c r="BH12" s="17">
        <f aca="true" t="shared" si="19" ref="BH12:BO12">SUM(BH13:BH14)</f>
        <v>2959</v>
      </c>
      <c r="BI12" s="12">
        <f t="shared" si="19"/>
        <v>6163</v>
      </c>
      <c r="BJ12" s="17">
        <f t="shared" si="19"/>
        <v>6138</v>
      </c>
      <c r="BK12" s="12">
        <f t="shared" si="19"/>
        <v>6742</v>
      </c>
      <c r="BL12" s="100">
        <f t="shared" si="19"/>
        <v>5098</v>
      </c>
      <c r="BM12" s="12">
        <f t="shared" si="19"/>
        <v>1494</v>
      </c>
      <c r="BN12" s="17">
        <f t="shared" si="19"/>
        <v>1524</v>
      </c>
      <c r="BO12" s="13">
        <f t="shared" si="19"/>
        <v>742</v>
      </c>
      <c r="BP12" s="21">
        <f>$BQ12+$BR12+$BS12+$BT12+$BU12</f>
        <v>26453</v>
      </c>
      <c r="BQ12" s="12">
        <f>SUM(BQ13:BQ14)</f>
        <v>3297</v>
      </c>
      <c r="BR12" s="17">
        <f>SUM(BR13:BR14)</f>
        <v>5836</v>
      </c>
      <c r="BS12" s="12">
        <f>SUM(BS13:BS14)</f>
        <v>3847</v>
      </c>
      <c r="BT12" s="17">
        <f>SUM(BT13:BT14)</f>
        <v>7974</v>
      </c>
      <c r="BU12" s="12">
        <f>SUM(BU13:BU14)</f>
        <v>5499</v>
      </c>
      <c r="BV12" s="15">
        <f>$BW12+$BX12</f>
        <v>6732</v>
      </c>
      <c r="BW12" s="12">
        <f>SUM(BW13:BW14)</f>
        <v>5249</v>
      </c>
      <c r="BX12" s="13">
        <f>SUM(BX13:BX14)</f>
        <v>1483</v>
      </c>
      <c r="BY12" s="15">
        <f>$BZ12+$CA12+$CB12+$CC12+$CD12+$CE12+'第５表＃'!$CF12+'第５表＃'!$CG12</f>
        <v>29411</v>
      </c>
      <c r="BZ12" s="17">
        <f aca="true" t="shared" si="20" ref="BZ12:CG12">SUM(BZ13:BZ14)</f>
        <v>5189</v>
      </c>
      <c r="CA12" s="12">
        <f t="shared" si="20"/>
        <v>4898</v>
      </c>
      <c r="CB12" s="17">
        <f t="shared" si="20"/>
        <v>5463</v>
      </c>
      <c r="CC12" s="12">
        <f t="shared" si="20"/>
        <v>8315</v>
      </c>
      <c r="CD12" s="17">
        <f t="shared" si="20"/>
        <v>3007</v>
      </c>
      <c r="CE12" s="12">
        <f t="shared" si="20"/>
        <v>366</v>
      </c>
      <c r="CF12" s="11">
        <f t="shared" si="20"/>
        <v>1409</v>
      </c>
      <c r="CG12" s="13">
        <f t="shared" si="20"/>
        <v>764</v>
      </c>
      <c r="CH12" s="11">
        <f>$CI12+$CJ12+$CK12</f>
        <v>10506</v>
      </c>
      <c r="CI12" s="12">
        <f>SUM(CI13:CI14)</f>
        <v>2672</v>
      </c>
      <c r="CJ12" s="17">
        <f>SUM(CJ13:CJ14)</f>
        <v>4299</v>
      </c>
      <c r="CK12" s="13">
        <f>SUM(CK13:CK14)</f>
        <v>3535</v>
      </c>
      <c r="CL12" s="21">
        <f>$CM12+$CN12+$CO12</f>
        <v>13052</v>
      </c>
      <c r="CM12" s="12">
        <f>SUM(CM13:CM14)</f>
        <v>5415</v>
      </c>
      <c r="CN12" s="12">
        <f>SUM(CN13:CN14)</f>
        <v>3742</v>
      </c>
      <c r="CO12" s="12">
        <f>SUM(CO13:CO14)</f>
        <v>3895</v>
      </c>
    </row>
    <row r="13" spans="1:93" ht="13.5" customHeight="1">
      <c r="A13" s="203"/>
      <c r="B13" s="212"/>
      <c r="C13" s="107"/>
      <c r="D13" s="169" t="s">
        <v>167</v>
      </c>
      <c r="E13" s="105">
        <f>$F13+$G13</f>
        <v>5920</v>
      </c>
      <c r="F13" s="111">
        <f>$H13+$I13+$J13+$K13+$L13+$M13+$N13+$O13+$P13+$Q13+$R13+$S13+$T13+$U13+$V13+$W13+$X13+$Y13+$Z13+$AA13+$AB13</f>
        <v>5377</v>
      </c>
      <c r="G13" s="112">
        <f>$AC13+'第５表＃'!$AJ13+'第５表＃'!$AT13+'第５表＃'!$AX13+'第５表＃'!$AZ13+'第５表＃'!$BD13+'第５表＃'!$BG13+'第５表＃'!$BP13+'第５表＃'!$BV13+'第５表＃'!$BY13+'第５表＃'!$CH13+'第５表＃'!$CL13</f>
        <v>543</v>
      </c>
      <c r="H13" s="105">
        <v>1196</v>
      </c>
      <c r="I13" s="110">
        <v>1049</v>
      </c>
      <c r="J13" s="108">
        <v>509</v>
      </c>
      <c r="K13" s="110">
        <v>367</v>
      </c>
      <c r="L13" s="108">
        <v>289</v>
      </c>
      <c r="M13" s="108">
        <v>233</v>
      </c>
      <c r="N13" s="108">
        <v>155</v>
      </c>
      <c r="O13" s="108">
        <v>123</v>
      </c>
      <c r="P13" s="108">
        <v>91</v>
      </c>
      <c r="Q13" s="108">
        <v>364</v>
      </c>
      <c r="R13" s="108">
        <v>94</v>
      </c>
      <c r="S13" s="108">
        <v>237</v>
      </c>
      <c r="T13" s="156">
        <v>75</v>
      </c>
      <c r="U13" s="155">
        <v>174</v>
      </c>
      <c r="V13" s="156">
        <v>58</v>
      </c>
      <c r="W13" s="156">
        <v>64</v>
      </c>
      <c r="X13" s="108">
        <v>10</v>
      </c>
      <c r="Y13" s="110">
        <v>35</v>
      </c>
      <c r="Z13" s="108">
        <v>197</v>
      </c>
      <c r="AA13" s="110">
        <v>57</v>
      </c>
      <c r="AB13" s="109">
        <v>0</v>
      </c>
      <c r="AC13" s="105">
        <f>AD13+AE13+AF13+AG13+'第５表＃'!AH13+'第５表＃'!AI13</f>
        <v>37</v>
      </c>
      <c r="AD13" s="108">
        <v>19</v>
      </c>
      <c r="AE13" s="110">
        <v>3</v>
      </c>
      <c r="AF13" s="108">
        <v>0</v>
      </c>
      <c r="AG13" s="108">
        <v>13</v>
      </c>
      <c r="AH13" s="108">
        <v>0</v>
      </c>
      <c r="AI13" s="23">
        <v>2</v>
      </c>
      <c r="AJ13" s="15">
        <f>$AK13+$AL13+$AM13+$AN13+$AO13+$AP13+$AQ13+'第５表＃'!$AR13+'第５表＃'!$AS13</f>
        <v>84</v>
      </c>
      <c r="AK13" s="22">
        <v>0</v>
      </c>
      <c r="AL13" s="24">
        <v>49</v>
      </c>
      <c r="AM13" s="22">
        <v>4</v>
      </c>
      <c r="AN13" s="24">
        <v>0</v>
      </c>
      <c r="AO13" s="22">
        <v>20</v>
      </c>
      <c r="AP13" s="24">
        <v>0</v>
      </c>
      <c r="AQ13" s="22">
        <v>0</v>
      </c>
      <c r="AR13" s="108">
        <v>11</v>
      </c>
      <c r="AS13" s="23">
        <v>0</v>
      </c>
      <c r="AT13" s="15">
        <f>$AU13+$AV13+$AW13</f>
        <v>136</v>
      </c>
      <c r="AU13" s="18">
        <v>135</v>
      </c>
      <c r="AV13" s="24">
        <v>1</v>
      </c>
      <c r="AW13" s="23">
        <v>0</v>
      </c>
      <c r="AX13" s="18">
        <f>AY13</f>
        <v>9</v>
      </c>
      <c r="AY13" s="23">
        <v>9</v>
      </c>
      <c r="AZ13" s="15">
        <f>$BA13+'第５表＃'!$BB13+'第５表＃'!$BC13</f>
        <v>23</v>
      </c>
      <c r="BA13" s="22">
        <v>0</v>
      </c>
      <c r="BB13" s="108">
        <v>14</v>
      </c>
      <c r="BC13" s="23">
        <v>9</v>
      </c>
      <c r="BD13" s="15">
        <f>$BE13+$BF13</f>
        <v>13</v>
      </c>
      <c r="BE13" s="18">
        <v>0</v>
      </c>
      <c r="BF13" s="23">
        <v>13</v>
      </c>
      <c r="BG13" s="15">
        <f>$BH13+$BI13+$BJ13+$BK13+'第５表＃'!$BL13+'第５表＃'!$BM13+'第５表＃'!$BN13+'第５表＃'!$BO13</f>
        <v>101</v>
      </c>
      <c r="BH13" s="24">
        <v>14</v>
      </c>
      <c r="BI13" s="22">
        <v>10</v>
      </c>
      <c r="BJ13" s="24">
        <v>20</v>
      </c>
      <c r="BK13" s="22">
        <v>0</v>
      </c>
      <c r="BL13" s="108">
        <v>57</v>
      </c>
      <c r="BM13" s="22">
        <v>0</v>
      </c>
      <c r="BN13" s="24">
        <v>0</v>
      </c>
      <c r="BO13" s="23">
        <v>0</v>
      </c>
      <c r="BP13" s="15">
        <f>$BQ13+$BR13+$BS13+$BT13+$BU13</f>
        <v>58</v>
      </c>
      <c r="BQ13" s="22">
        <v>0</v>
      </c>
      <c r="BR13" s="24">
        <v>0</v>
      </c>
      <c r="BS13" s="22">
        <v>0</v>
      </c>
      <c r="BT13" s="24">
        <v>58</v>
      </c>
      <c r="BU13" s="22">
        <v>0</v>
      </c>
      <c r="BV13" s="15">
        <f>$BW13+$BX13</f>
        <v>11</v>
      </c>
      <c r="BW13" s="22">
        <v>10</v>
      </c>
      <c r="BX13" s="23">
        <v>1</v>
      </c>
      <c r="BY13" s="15">
        <f>$BZ13+$CA13+$CB13+$CC13+$CD13+$CE13+'第５表＃'!$CF13+'第５表＃'!$CG13</f>
        <v>6</v>
      </c>
      <c r="BZ13" s="24">
        <v>0</v>
      </c>
      <c r="CA13" s="22">
        <v>0</v>
      </c>
      <c r="CB13" s="24">
        <v>0</v>
      </c>
      <c r="CC13" s="22">
        <v>0</v>
      </c>
      <c r="CD13" s="24">
        <v>0</v>
      </c>
      <c r="CE13" s="22">
        <v>0</v>
      </c>
      <c r="CF13" s="18">
        <v>3</v>
      </c>
      <c r="CG13" s="23">
        <v>3</v>
      </c>
      <c r="CH13" s="15">
        <f>$CI13+$CJ13+$CK13</f>
        <v>39</v>
      </c>
      <c r="CI13" s="18">
        <v>0</v>
      </c>
      <c r="CJ13" s="24">
        <v>39</v>
      </c>
      <c r="CK13" s="23">
        <v>0</v>
      </c>
      <c r="CL13" s="15">
        <f>$CM13+$CN13+$CO13</f>
        <v>26</v>
      </c>
      <c r="CM13" s="22">
        <v>20</v>
      </c>
      <c r="CN13" s="22">
        <v>3</v>
      </c>
      <c r="CO13" s="22">
        <v>3</v>
      </c>
    </row>
    <row r="14" spans="1:93" ht="13.5" customHeight="1">
      <c r="A14" s="203"/>
      <c r="B14" s="212"/>
      <c r="C14" s="107"/>
      <c r="D14" s="170" t="s">
        <v>168</v>
      </c>
      <c r="E14" s="107">
        <f>$F14+$G14</f>
        <v>986462</v>
      </c>
      <c r="F14" s="111">
        <f>$H14+$I14+$J14+$K14+$L14+$M14+$N14+$O14+$P14+$Q14+$R14+$S14+$T14+$U14+$V14+$W14+$X14+$Y14+$Z14+$AA14+$AB14</f>
        <v>780786</v>
      </c>
      <c r="G14" s="112">
        <f>$AC14+'第５表＃'!$AJ14+'第５表＃'!$AT14+'第５表＃'!$AX14+'第５表＃'!$AZ14+'第５表＃'!$BD14+'第５表＃'!$BG14+'第５表＃'!$BP14+'第５表＃'!$BV14+'第５表＃'!$BY14+'第５表＃'!$CH14+'第５表＃'!$CL14</f>
        <v>205676</v>
      </c>
      <c r="H14" s="107">
        <v>129576</v>
      </c>
      <c r="I14" s="113">
        <v>159832</v>
      </c>
      <c r="J14" s="111">
        <v>58341</v>
      </c>
      <c r="K14" s="113">
        <v>58213</v>
      </c>
      <c r="L14" s="111">
        <v>8013</v>
      </c>
      <c r="M14" s="111">
        <v>27161</v>
      </c>
      <c r="N14" s="111">
        <v>33574</v>
      </c>
      <c r="O14" s="111">
        <v>15789</v>
      </c>
      <c r="P14" s="111">
        <v>18336</v>
      </c>
      <c r="Q14" s="111">
        <v>65815</v>
      </c>
      <c r="R14" s="111">
        <v>25893</v>
      </c>
      <c r="S14" s="111">
        <v>29033</v>
      </c>
      <c r="T14" s="158">
        <v>20190</v>
      </c>
      <c r="U14" s="157">
        <v>34483</v>
      </c>
      <c r="V14" s="158">
        <v>21239</v>
      </c>
      <c r="W14" s="158">
        <v>15405</v>
      </c>
      <c r="X14" s="111">
        <v>5705</v>
      </c>
      <c r="Y14" s="113">
        <v>22491</v>
      </c>
      <c r="Z14" s="111">
        <v>6494</v>
      </c>
      <c r="AA14" s="113">
        <v>14072</v>
      </c>
      <c r="AB14" s="112">
        <v>11131</v>
      </c>
      <c r="AC14" s="107">
        <f>AD14+AE14+AF14+AG14+'第５表＃'!AH14+'第５表＃'!AI14</f>
        <v>11411</v>
      </c>
      <c r="AD14" s="111">
        <v>3184</v>
      </c>
      <c r="AE14" s="113">
        <v>1926</v>
      </c>
      <c r="AF14" s="111">
        <v>2108</v>
      </c>
      <c r="AG14" s="111">
        <v>1804</v>
      </c>
      <c r="AH14" s="111">
        <v>1500</v>
      </c>
      <c r="AI14" s="23">
        <v>889</v>
      </c>
      <c r="AJ14" s="24">
        <f>$AK14+$AL14+$AM14+$AN14+$AO14+$AP14+$AQ14+'第５表＃'!$AR14+'第５表＃'!$AS14</f>
        <v>32429</v>
      </c>
      <c r="AK14" s="22">
        <v>3716</v>
      </c>
      <c r="AL14" s="24">
        <v>4275</v>
      </c>
      <c r="AM14" s="22">
        <v>984</v>
      </c>
      <c r="AN14" s="24">
        <v>1157</v>
      </c>
      <c r="AO14" s="22">
        <v>9524</v>
      </c>
      <c r="AP14" s="24">
        <v>4827</v>
      </c>
      <c r="AQ14" s="22">
        <v>4023</v>
      </c>
      <c r="AR14" s="111">
        <v>1884</v>
      </c>
      <c r="AS14" s="23">
        <v>2039</v>
      </c>
      <c r="AT14" s="18">
        <f>$AU14+$AV14+$AW14</f>
        <v>22699</v>
      </c>
      <c r="AU14" s="18">
        <v>8116</v>
      </c>
      <c r="AV14" s="24">
        <v>9047</v>
      </c>
      <c r="AW14" s="23">
        <v>5536</v>
      </c>
      <c r="AX14" s="18">
        <f>AY14</f>
        <v>2819</v>
      </c>
      <c r="AY14" s="23">
        <v>2819</v>
      </c>
      <c r="AZ14" s="24">
        <f>$BA14+'第５表＃'!$BB14+'第５表＃'!$BC14</f>
        <v>10131</v>
      </c>
      <c r="BA14" s="22">
        <v>4576</v>
      </c>
      <c r="BB14" s="111">
        <v>3208</v>
      </c>
      <c r="BC14" s="23">
        <v>2347</v>
      </c>
      <c r="BD14" s="18">
        <f>$BE14+$BF14</f>
        <v>9414</v>
      </c>
      <c r="BE14" s="18">
        <v>3311</v>
      </c>
      <c r="BF14" s="23">
        <v>6103</v>
      </c>
      <c r="BG14" s="18">
        <f>$BH14+$BI14+$BJ14+$BK14+'第５表＃'!$BL14+'第５表＃'!$BM14+'第５表＃'!$BN14+'第５表＃'!$BO14</f>
        <v>30759</v>
      </c>
      <c r="BH14" s="24">
        <v>2945</v>
      </c>
      <c r="BI14" s="22">
        <v>6153</v>
      </c>
      <c r="BJ14" s="24">
        <v>6118</v>
      </c>
      <c r="BK14" s="22">
        <v>6742</v>
      </c>
      <c r="BL14" s="111">
        <v>5041</v>
      </c>
      <c r="BM14" s="22">
        <v>1494</v>
      </c>
      <c r="BN14" s="24">
        <v>1524</v>
      </c>
      <c r="BO14" s="23">
        <v>742</v>
      </c>
      <c r="BP14" s="24">
        <f>$BQ14+$BR14+$BS14+$BT14+$BU14</f>
        <v>26395</v>
      </c>
      <c r="BQ14" s="22">
        <v>3297</v>
      </c>
      <c r="BR14" s="24">
        <v>5836</v>
      </c>
      <c r="BS14" s="22">
        <v>3847</v>
      </c>
      <c r="BT14" s="24">
        <v>7916</v>
      </c>
      <c r="BU14" s="22">
        <v>5499</v>
      </c>
      <c r="BV14" s="18">
        <f>$BW14+$BX14</f>
        <v>6721</v>
      </c>
      <c r="BW14" s="22">
        <v>5239</v>
      </c>
      <c r="BX14" s="23">
        <v>1482</v>
      </c>
      <c r="BY14" s="18">
        <f>$BZ14+$CA14+$CB14+$CC14+$CD14+$CE14+'第５表＃'!$CF14+'第５表＃'!$CG14</f>
        <v>29405</v>
      </c>
      <c r="BZ14" s="24">
        <v>5189</v>
      </c>
      <c r="CA14" s="22">
        <v>4898</v>
      </c>
      <c r="CB14" s="24">
        <v>5463</v>
      </c>
      <c r="CC14" s="22">
        <v>8315</v>
      </c>
      <c r="CD14" s="24">
        <v>3007</v>
      </c>
      <c r="CE14" s="22">
        <v>366</v>
      </c>
      <c r="CF14" s="18">
        <v>1406</v>
      </c>
      <c r="CG14" s="23">
        <v>761</v>
      </c>
      <c r="CH14" s="24">
        <f>$CI14+$CJ14+$CK14</f>
        <v>10467</v>
      </c>
      <c r="CI14" s="22">
        <v>2672</v>
      </c>
      <c r="CJ14" s="24">
        <v>4260</v>
      </c>
      <c r="CK14" s="23">
        <v>3535</v>
      </c>
      <c r="CL14" s="24">
        <f>$CM14+$CN14+$CO14</f>
        <v>13026</v>
      </c>
      <c r="CM14" s="22">
        <v>5395</v>
      </c>
      <c r="CN14" s="22">
        <v>3739</v>
      </c>
      <c r="CO14" s="22">
        <v>3892</v>
      </c>
    </row>
    <row r="15" spans="1:93" ht="13.5" customHeight="1">
      <c r="A15" s="204"/>
      <c r="B15" s="213"/>
      <c r="C15" s="114"/>
      <c r="D15" s="171"/>
      <c r="E15" s="116"/>
      <c r="F15" s="118"/>
      <c r="G15" s="119"/>
      <c r="H15" s="114"/>
      <c r="I15" s="116"/>
      <c r="J15" s="118"/>
      <c r="K15" s="116"/>
      <c r="L15" s="118"/>
      <c r="M15" s="118"/>
      <c r="N15" s="118"/>
      <c r="O15" s="118"/>
      <c r="P15" s="118"/>
      <c r="Q15" s="118"/>
      <c r="R15" s="118"/>
      <c r="S15" s="118"/>
      <c r="T15" s="160"/>
      <c r="U15" s="159"/>
      <c r="V15" s="160"/>
      <c r="W15" s="160"/>
      <c r="X15" s="118"/>
      <c r="Y15" s="116"/>
      <c r="Z15" s="118"/>
      <c r="AA15" s="116"/>
      <c r="AB15" s="115"/>
      <c r="AC15" s="116"/>
      <c r="AD15" s="118"/>
      <c r="AE15" s="116"/>
      <c r="AF15" s="118"/>
      <c r="AG15" s="118"/>
      <c r="AH15" s="118"/>
      <c r="AI15" s="26"/>
      <c r="AJ15" s="25"/>
      <c r="AK15" s="28"/>
      <c r="AL15" s="27"/>
      <c r="AM15" s="28"/>
      <c r="AN15" s="27"/>
      <c r="AO15" s="28"/>
      <c r="AP15" s="27"/>
      <c r="AQ15" s="28"/>
      <c r="AR15" s="118"/>
      <c r="AS15" s="26"/>
      <c r="AT15" s="25"/>
      <c r="AU15" s="25"/>
      <c r="AV15" s="27"/>
      <c r="AW15" s="26"/>
      <c r="AX15" s="25"/>
      <c r="AY15" s="26"/>
      <c r="AZ15" s="27"/>
      <c r="BA15" s="28"/>
      <c r="BB15" s="118"/>
      <c r="BC15" s="26"/>
      <c r="BD15" s="25"/>
      <c r="BE15" s="25"/>
      <c r="BF15" s="26"/>
      <c r="BG15" s="25"/>
      <c r="BH15" s="27"/>
      <c r="BI15" s="28"/>
      <c r="BJ15" s="27"/>
      <c r="BK15" s="28"/>
      <c r="BL15" s="118"/>
      <c r="BM15" s="28"/>
      <c r="BN15" s="27"/>
      <c r="BO15" s="26"/>
      <c r="BP15" s="27"/>
      <c r="BQ15" s="28"/>
      <c r="BR15" s="27"/>
      <c r="BS15" s="28"/>
      <c r="BT15" s="27"/>
      <c r="BU15" s="28"/>
      <c r="BV15" s="25"/>
      <c r="BW15" s="28"/>
      <c r="BX15" s="26"/>
      <c r="BY15" s="25"/>
      <c r="BZ15" s="27"/>
      <c r="CA15" s="28"/>
      <c r="CB15" s="27"/>
      <c r="CC15" s="28"/>
      <c r="CD15" s="27"/>
      <c r="CE15" s="28"/>
      <c r="CF15" s="25"/>
      <c r="CG15" s="26"/>
      <c r="CH15" s="27"/>
      <c r="CI15" s="28"/>
      <c r="CJ15" s="27"/>
      <c r="CK15" s="26"/>
      <c r="CL15" s="27"/>
      <c r="CM15" s="28"/>
      <c r="CN15" s="28"/>
      <c r="CO15" s="28"/>
    </row>
    <row r="16" spans="20:93" ht="13.5" customHeight="1">
      <c r="T16" s="153"/>
      <c r="U16" s="153"/>
      <c r="V16" s="153"/>
      <c r="W16" s="153"/>
      <c r="AI16" s="10"/>
      <c r="AJ16" s="10"/>
      <c r="AK16" s="10"/>
      <c r="AL16" s="10"/>
      <c r="AM16" s="10"/>
      <c r="AN16" s="10"/>
      <c r="AO16" s="10"/>
      <c r="AP16" s="10"/>
      <c r="AQ16" s="10"/>
      <c r="AS16" s="10"/>
      <c r="AT16" s="10"/>
      <c r="AU16" s="10"/>
      <c r="AV16" s="10"/>
      <c r="AW16" s="10"/>
      <c r="AX16" s="10"/>
      <c r="AY16" s="10"/>
      <c r="AZ16" s="17"/>
      <c r="BA16" s="10"/>
      <c r="BC16" s="10"/>
      <c r="BD16" s="10"/>
      <c r="BE16" s="10"/>
      <c r="BF16" s="10"/>
      <c r="BG16" s="10"/>
      <c r="BH16" s="10"/>
      <c r="BI16" s="10"/>
      <c r="BJ16" s="10"/>
      <c r="BK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7"/>
      <c r="BZ16" s="10"/>
      <c r="CA16" s="10"/>
      <c r="CB16" s="10"/>
      <c r="CC16" s="10"/>
      <c r="CD16" s="10"/>
      <c r="CE16" s="10"/>
      <c r="CF16" s="10"/>
      <c r="CG16" s="10"/>
      <c r="CH16" s="10"/>
      <c r="CI16" s="17"/>
      <c r="CJ16" s="10"/>
      <c r="CK16" s="10"/>
      <c r="CL16" s="10"/>
      <c r="CM16" s="10"/>
      <c r="CN16" s="10"/>
      <c r="CO16" s="10"/>
    </row>
    <row r="17" spans="1:93" ht="13.5" customHeight="1">
      <c r="A17" s="205" t="s">
        <v>34</v>
      </c>
      <c r="B17" s="99" t="s">
        <v>165</v>
      </c>
      <c r="C17" s="99"/>
      <c r="D17" s="166"/>
      <c r="E17" s="100">
        <f>$F17+$G17</f>
        <v>114991</v>
      </c>
      <c r="F17" s="101">
        <f>$H17+$I17+$J17+$K17+$L17+$M17+$N17+$O17+$P17+$Q17+$R17+$S17+$T17+$U17+$V17+$W17+$X17+$Y17+$Z17+$AA17+$AB17</f>
        <v>96523</v>
      </c>
      <c r="G17" s="102">
        <f>$AC17+'第５表＃'!$AJ17+'第５表＃'!$AT17+'第５表＃'!$AX17+'第５表＃'!$AZ17+'第５表＃'!$BD17+'第５表＃'!$BG17+'第５表＃'!$BP17+'第５表＃'!$BV17+'第５表＃'!$BY17+'第５表＃'!$CH17+'第５表＃'!$CL17</f>
        <v>18468</v>
      </c>
      <c r="H17" s="120">
        <f aca="true" t="shared" si="21" ref="H17:M17">H18+H19</f>
        <v>30316</v>
      </c>
      <c r="I17" s="101">
        <f t="shared" si="21"/>
        <v>17679</v>
      </c>
      <c r="J17" s="101">
        <f t="shared" si="21"/>
        <v>8258</v>
      </c>
      <c r="K17" s="101">
        <f t="shared" si="21"/>
        <v>7066</v>
      </c>
      <c r="L17" s="101">
        <f t="shared" si="21"/>
        <v>1090</v>
      </c>
      <c r="M17" s="101">
        <f t="shared" si="21"/>
        <v>2575</v>
      </c>
      <c r="N17" s="101">
        <f>N18+N19</f>
        <v>2834</v>
      </c>
      <c r="O17" s="101">
        <f aca="true" t="shared" si="22" ref="O17:W17">O18+O19</f>
        <v>1487</v>
      </c>
      <c r="P17" s="101">
        <f t="shared" si="22"/>
        <v>1932</v>
      </c>
      <c r="Q17" s="101">
        <f t="shared" si="22"/>
        <v>6347</v>
      </c>
      <c r="R17" s="101">
        <f t="shared" si="22"/>
        <v>2470</v>
      </c>
      <c r="S17" s="101">
        <f t="shared" si="22"/>
        <v>2502</v>
      </c>
      <c r="T17" s="154">
        <f t="shared" si="22"/>
        <v>1638</v>
      </c>
      <c r="U17" s="154">
        <f t="shared" si="22"/>
        <v>3403</v>
      </c>
      <c r="V17" s="154">
        <f t="shared" si="22"/>
        <v>1368</v>
      </c>
      <c r="W17" s="154">
        <f t="shared" si="22"/>
        <v>1292</v>
      </c>
      <c r="X17" s="101">
        <f>X18+X19</f>
        <v>487</v>
      </c>
      <c r="Y17" s="101">
        <f aca="true" t="shared" si="23" ref="Y17:AG17">Y18+Y19</f>
        <v>1523</v>
      </c>
      <c r="Z17" s="135">
        <f t="shared" si="23"/>
        <v>667</v>
      </c>
      <c r="AA17" s="101">
        <f t="shared" si="23"/>
        <v>849</v>
      </c>
      <c r="AB17" s="102">
        <f t="shared" si="23"/>
        <v>740</v>
      </c>
      <c r="AC17" s="105">
        <f>AD17+AE17+AF17+AG17+'第５表＃'!AH17+'第５表＃'!AI17</f>
        <v>918</v>
      </c>
      <c r="AD17" s="100">
        <f t="shared" si="23"/>
        <v>303</v>
      </c>
      <c r="AE17" s="101">
        <f t="shared" si="23"/>
        <v>171</v>
      </c>
      <c r="AF17" s="101">
        <f t="shared" si="23"/>
        <v>175</v>
      </c>
      <c r="AG17" s="101">
        <f t="shared" si="23"/>
        <v>118</v>
      </c>
      <c r="AH17" s="101">
        <f>AH18+AH19</f>
        <v>104</v>
      </c>
      <c r="AI17" s="20">
        <f>AI18+AI19</f>
        <v>47</v>
      </c>
      <c r="AJ17" s="21">
        <f>$AK17+$AL17+$AM17+$AN17+$AO17+$AP17+$AQ17+'第５表＃'!$AR17+'第５表＃'!$AS17</f>
        <v>2797</v>
      </c>
      <c r="AK17" s="19">
        <f aca="true" t="shared" si="24" ref="AK17:AQ17">AK18+AK19</f>
        <v>256</v>
      </c>
      <c r="AL17" s="21">
        <f t="shared" si="24"/>
        <v>361</v>
      </c>
      <c r="AM17" s="19">
        <f t="shared" si="24"/>
        <v>61</v>
      </c>
      <c r="AN17" s="21">
        <f t="shared" si="24"/>
        <v>126</v>
      </c>
      <c r="AO17" s="19">
        <f t="shared" si="24"/>
        <v>742</v>
      </c>
      <c r="AP17" s="21">
        <f t="shared" si="24"/>
        <v>440</v>
      </c>
      <c r="AQ17" s="19">
        <f t="shared" si="24"/>
        <v>424</v>
      </c>
      <c r="AR17" s="101">
        <f>SUM(AR18:AR19)</f>
        <v>208</v>
      </c>
      <c r="AS17" s="20">
        <f>SUM(AS18:AS19)</f>
        <v>179</v>
      </c>
      <c r="AT17" s="15">
        <f>$AU17+$AV17+$AW17</f>
        <v>2232</v>
      </c>
      <c r="AU17" s="15">
        <f>SUM(AU18:AU19)</f>
        <v>890</v>
      </c>
      <c r="AV17" s="21">
        <f>SUM(AV18:AV19)</f>
        <v>850</v>
      </c>
      <c r="AW17" s="20">
        <f>SUM(AW18:AW19)</f>
        <v>492</v>
      </c>
      <c r="AX17" s="11">
        <f>AY17</f>
        <v>222</v>
      </c>
      <c r="AY17" s="20">
        <f>SUM(AY18:AY19)</f>
        <v>222</v>
      </c>
      <c r="AZ17" s="21">
        <f>$BA17+'第５表＃'!$BB17+'第５表＃'!$BC17</f>
        <v>1042</v>
      </c>
      <c r="BA17" s="19">
        <f>SUM(BA18:BA19)</f>
        <v>373</v>
      </c>
      <c r="BB17" s="101">
        <f>SUM(BB18:BB19)</f>
        <v>380</v>
      </c>
      <c r="BC17" s="20">
        <f>SUM(BC18:BC19)</f>
        <v>289</v>
      </c>
      <c r="BD17" s="15">
        <f>$BE17+$BF17</f>
        <v>970</v>
      </c>
      <c r="BE17" s="15">
        <f>SUM(BE18:BE19)</f>
        <v>324</v>
      </c>
      <c r="BF17" s="20">
        <f>SUM(BF18:BF19)</f>
        <v>646</v>
      </c>
      <c r="BG17" s="15">
        <f>$BH17+$BI17+$BJ17+$BK17+'第５表＃'!$BL17+'第５表＃'!$BM17+'第５表＃'!$BN17+'第５表＃'!$BO17</f>
        <v>3406</v>
      </c>
      <c r="BH17" s="21">
        <f aca="true" t="shared" si="25" ref="BH17:BO17">SUM(BH18:BH19)</f>
        <v>258</v>
      </c>
      <c r="BI17" s="19">
        <f t="shared" si="25"/>
        <v>710</v>
      </c>
      <c r="BJ17" s="21">
        <f t="shared" si="25"/>
        <v>643</v>
      </c>
      <c r="BK17" s="19">
        <f t="shared" si="25"/>
        <v>645</v>
      </c>
      <c r="BL17" s="101">
        <f t="shared" si="25"/>
        <v>558</v>
      </c>
      <c r="BM17" s="12">
        <f t="shared" si="25"/>
        <v>265</v>
      </c>
      <c r="BN17" s="17">
        <f t="shared" si="25"/>
        <v>196</v>
      </c>
      <c r="BO17" s="13">
        <f t="shared" si="25"/>
        <v>131</v>
      </c>
      <c r="BP17" s="21">
        <f>$BQ17+$BR17+$BS17+$BT17+$BU17</f>
        <v>2187</v>
      </c>
      <c r="BQ17" s="12">
        <f>SUM(BQ18:BQ19)</f>
        <v>239</v>
      </c>
      <c r="BR17" s="17">
        <f>SUM(BR18:BR19)</f>
        <v>649</v>
      </c>
      <c r="BS17" s="12">
        <f>SUM(BS18:BS19)</f>
        <v>285</v>
      </c>
      <c r="BT17" s="17">
        <f>SUM(BT18:BT19)</f>
        <v>543</v>
      </c>
      <c r="BU17" s="12">
        <f>SUM(BU18:BU19)</f>
        <v>471</v>
      </c>
      <c r="BV17" s="15">
        <f>$BW17+$BX17</f>
        <v>763</v>
      </c>
      <c r="BW17" s="12">
        <f>SUM(BW18:BW19)</f>
        <v>540</v>
      </c>
      <c r="BX17" s="13">
        <f>SUM(BX18:BX19)</f>
        <v>223</v>
      </c>
      <c r="BY17" s="15">
        <f>$BZ17+$CA17+$CB17+$CC17+$CD17+$CE17+'第５表＃'!$CF17+'第５表＃'!$CG17</f>
        <v>2306</v>
      </c>
      <c r="BZ17" s="17">
        <f aca="true" t="shared" si="26" ref="BZ17:CG17">SUM(BZ18:BZ19)</f>
        <v>358</v>
      </c>
      <c r="CA17" s="12">
        <f t="shared" si="26"/>
        <v>377</v>
      </c>
      <c r="CB17" s="17">
        <f t="shared" si="26"/>
        <v>406</v>
      </c>
      <c r="CC17" s="12">
        <f t="shared" si="26"/>
        <v>626</v>
      </c>
      <c r="CD17" s="17">
        <f t="shared" si="26"/>
        <v>190</v>
      </c>
      <c r="CE17" s="12">
        <f t="shared" si="26"/>
        <v>54</v>
      </c>
      <c r="CF17" s="11">
        <f t="shared" si="26"/>
        <v>198</v>
      </c>
      <c r="CG17" s="13">
        <f t="shared" si="26"/>
        <v>97</v>
      </c>
      <c r="CH17" s="21">
        <f>$CI17+$CJ17+$CK17</f>
        <v>582</v>
      </c>
      <c r="CI17" s="12">
        <f>SUM(CI18:CI19)</f>
        <v>141</v>
      </c>
      <c r="CJ17" s="17">
        <f>SUM(CJ18:CJ19)</f>
        <v>242</v>
      </c>
      <c r="CK17" s="13">
        <f>SUM(CK18:CK19)</f>
        <v>199</v>
      </c>
      <c r="CL17" s="21">
        <f>$CM17+$CN17+$CO17</f>
        <v>1043</v>
      </c>
      <c r="CM17" s="12">
        <f>SUM(CM18:CM19)</f>
        <v>427</v>
      </c>
      <c r="CN17" s="12">
        <f>SUM(CN18:CN19)</f>
        <v>315</v>
      </c>
      <c r="CO17" s="12">
        <f>SUM(CO18:CO19)</f>
        <v>301</v>
      </c>
    </row>
    <row r="18" spans="1:93" ht="13.5" customHeight="1">
      <c r="A18" s="206"/>
      <c r="B18" s="121"/>
      <c r="C18" s="110"/>
      <c r="D18" s="172" t="s">
        <v>167</v>
      </c>
      <c r="E18" s="107">
        <f>$F18+$G18</f>
        <v>587</v>
      </c>
      <c r="F18" s="111">
        <f>$H18+$I18+$J18+$K18+$L18+$M18+$N18+$O18+$P18+$Q18+$R18+$S18+$T18+$U18+$V18+$W18+$X18+$Y18+$Z18+$AA18+$AB18</f>
        <v>535</v>
      </c>
      <c r="G18" s="112">
        <f>$AC18+'第５表＃'!$AJ18+'第５表＃'!$AT18+'第５表＃'!$AX18+'第５表＃'!$AZ18+'第５表＃'!$BD18+'第５表＃'!$BG18+'第５表＃'!$BP18+'第５表＃'!$BV18+'第５表＃'!$BY18+'第５表＃'!$CH18+'第５表＃'!$CL18</f>
        <v>52</v>
      </c>
      <c r="H18" s="110">
        <v>165</v>
      </c>
      <c r="I18" s="108">
        <v>100</v>
      </c>
      <c r="J18" s="110">
        <v>87</v>
      </c>
      <c r="K18" s="108">
        <v>26</v>
      </c>
      <c r="L18" s="110">
        <v>1</v>
      </c>
      <c r="M18" s="108">
        <v>11</v>
      </c>
      <c r="N18" s="108">
        <v>9</v>
      </c>
      <c r="O18" s="108">
        <v>1</v>
      </c>
      <c r="P18" s="108">
        <v>22</v>
      </c>
      <c r="Q18" s="108">
        <v>22</v>
      </c>
      <c r="R18" s="108">
        <v>14</v>
      </c>
      <c r="S18" s="108">
        <v>11</v>
      </c>
      <c r="T18" s="155">
        <v>5</v>
      </c>
      <c r="U18" s="156">
        <v>27</v>
      </c>
      <c r="V18" s="155">
        <v>4</v>
      </c>
      <c r="W18" s="156">
        <v>10</v>
      </c>
      <c r="X18" s="108">
        <v>2</v>
      </c>
      <c r="Y18" s="108">
        <v>13</v>
      </c>
      <c r="Z18" s="110">
        <v>0</v>
      </c>
      <c r="AA18" s="108">
        <v>4</v>
      </c>
      <c r="AB18" s="109">
        <v>1</v>
      </c>
      <c r="AC18" s="105">
        <f>AD18+AE18+AF18+AG18+'第５表＃'!AH18+'第５表＃'!AI18</f>
        <v>0</v>
      </c>
      <c r="AD18" s="110">
        <v>0</v>
      </c>
      <c r="AE18" s="108">
        <v>0</v>
      </c>
      <c r="AF18" s="110">
        <v>0</v>
      </c>
      <c r="AG18" s="108">
        <v>0</v>
      </c>
      <c r="AH18" s="108">
        <v>0</v>
      </c>
      <c r="AI18" s="20">
        <v>0</v>
      </c>
      <c r="AJ18" s="15">
        <f>$AK18+$AL18+$AM18+$AN18+$AO18+$AP18+$AQ18+'第５表＃'!$AR18+'第５表＃'!$AS18</f>
        <v>3</v>
      </c>
      <c r="AK18" s="19">
        <v>1</v>
      </c>
      <c r="AL18" s="21">
        <v>1</v>
      </c>
      <c r="AM18" s="19">
        <v>0</v>
      </c>
      <c r="AN18" s="21">
        <v>0</v>
      </c>
      <c r="AO18" s="19">
        <v>1</v>
      </c>
      <c r="AP18" s="21">
        <v>0</v>
      </c>
      <c r="AQ18" s="19">
        <v>0</v>
      </c>
      <c r="AR18" s="108">
        <v>0</v>
      </c>
      <c r="AS18" s="20">
        <v>0</v>
      </c>
      <c r="AT18" s="15">
        <f>$AU18+$AV18+$AW18</f>
        <v>13</v>
      </c>
      <c r="AU18" s="15">
        <v>11</v>
      </c>
      <c r="AV18" s="21">
        <v>2</v>
      </c>
      <c r="AW18" s="20">
        <v>0</v>
      </c>
      <c r="AX18" s="18">
        <f>AY18</f>
        <v>0</v>
      </c>
      <c r="AY18" s="20">
        <v>0</v>
      </c>
      <c r="AZ18" s="15">
        <f>$BA18+'第５表＃'!$BB18+'第５表＃'!$BC18</f>
        <v>1</v>
      </c>
      <c r="BA18" s="19">
        <v>0</v>
      </c>
      <c r="BB18" s="108">
        <v>0</v>
      </c>
      <c r="BC18" s="20">
        <v>1</v>
      </c>
      <c r="BD18" s="15">
        <f>$BE18+$BF18</f>
        <v>2</v>
      </c>
      <c r="BE18" s="15">
        <v>0</v>
      </c>
      <c r="BF18" s="20">
        <v>2</v>
      </c>
      <c r="BG18" s="15">
        <f>$BH18+$BI18+$BJ18+$BK18+'第５表＃'!$BL18+'第５表＃'!$BM18+'第５表＃'!$BN18+'第５表＃'!$BO18</f>
        <v>10</v>
      </c>
      <c r="BH18" s="21">
        <v>0</v>
      </c>
      <c r="BI18" s="19">
        <v>3</v>
      </c>
      <c r="BJ18" s="21">
        <v>0</v>
      </c>
      <c r="BK18" s="19">
        <v>2</v>
      </c>
      <c r="BL18" s="108">
        <v>5</v>
      </c>
      <c r="BM18" s="22">
        <v>0</v>
      </c>
      <c r="BN18" s="24">
        <v>0</v>
      </c>
      <c r="BO18" s="23">
        <v>0</v>
      </c>
      <c r="BP18" s="15">
        <f>$BQ18+$BR18+$BS18+$BT18+$BU18</f>
        <v>8</v>
      </c>
      <c r="BQ18" s="22">
        <v>3</v>
      </c>
      <c r="BR18" s="24">
        <v>3</v>
      </c>
      <c r="BS18" s="22">
        <v>1</v>
      </c>
      <c r="BT18" s="24">
        <v>0</v>
      </c>
      <c r="BU18" s="22">
        <v>1</v>
      </c>
      <c r="BV18" s="15">
        <f>$BW18+$BX18</f>
        <v>2</v>
      </c>
      <c r="BW18" s="22">
        <v>0</v>
      </c>
      <c r="BX18" s="23">
        <v>2</v>
      </c>
      <c r="BY18" s="15">
        <f>$BZ18+$CA18+$CB18+$CC18+$CD18+$CE18+'第５表＃'!$CF18+'第５表＃'!$CG18</f>
        <v>7</v>
      </c>
      <c r="BZ18" s="24">
        <v>2</v>
      </c>
      <c r="CA18" s="22">
        <v>0</v>
      </c>
      <c r="CB18" s="24">
        <v>2</v>
      </c>
      <c r="CC18" s="22">
        <v>3</v>
      </c>
      <c r="CD18" s="24">
        <v>0</v>
      </c>
      <c r="CE18" s="22">
        <v>0</v>
      </c>
      <c r="CF18" s="18">
        <v>0</v>
      </c>
      <c r="CG18" s="23">
        <v>0</v>
      </c>
      <c r="CH18" s="15">
        <f>$CI18+$CJ18+$CK18</f>
        <v>2</v>
      </c>
      <c r="CI18" s="22">
        <v>0</v>
      </c>
      <c r="CJ18" s="24">
        <v>2</v>
      </c>
      <c r="CK18" s="23">
        <v>0</v>
      </c>
      <c r="CL18" s="15">
        <f>$CM18+$CN18+$CO18</f>
        <v>4</v>
      </c>
      <c r="CM18" s="22">
        <v>2</v>
      </c>
      <c r="CN18" s="22">
        <v>1</v>
      </c>
      <c r="CO18" s="22">
        <v>1</v>
      </c>
    </row>
    <row r="19" spans="1:93" ht="13.5" customHeight="1">
      <c r="A19" s="206"/>
      <c r="B19" s="122"/>
      <c r="C19" s="113"/>
      <c r="D19" s="173" t="s">
        <v>168</v>
      </c>
      <c r="E19" s="107">
        <f>$F19+$G19</f>
        <v>114404</v>
      </c>
      <c r="F19" s="111">
        <f>$H19+$I19+$J19+$K19+$L19+$M19+$N19+$O19+$P19+$Q19+$R19+$S19+$T19+$U19+$V19+$W19+$X19+$Y19+$Z19+$AA19+$AB19</f>
        <v>95988</v>
      </c>
      <c r="G19" s="112">
        <f>$AC19+'第５表＃'!$AJ19+'第５表＃'!$AT19+'第５表＃'!$AX19+'第５表＃'!$AZ19+'第５表＃'!$BD19+'第５表＃'!$BG19+'第５表＃'!$BP19+'第５表＃'!$BV19+'第５表＃'!$BY19+'第５表＃'!$CH19+'第５表＃'!$CL19</f>
        <v>18416</v>
      </c>
      <c r="H19" s="113">
        <v>30151</v>
      </c>
      <c r="I19" s="111">
        <v>17579</v>
      </c>
      <c r="J19" s="113">
        <v>8171</v>
      </c>
      <c r="K19" s="111">
        <v>7040</v>
      </c>
      <c r="L19" s="113">
        <v>1089</v>
      </c>
      <c r="M19" s="111">
        <v>2564</v>
      </c>
      <c r="N19" s="111">
        <v>2825</v>
      </c>
      <c r="O19" s="111">
        <v>1486</v>
      </c>
      <c r="P19" s="111">
        <v>1910</v>
      </c>
      <c r="Q19" s="111">
        <v>6325</v>
      </c>
      <c r="R19" s="111">
        <v>2456</v>
      </c>
      <c r="S19" s="111">
        <v>2491</v>
      </c>
      <c r="T19" s="157">
        <v>1633</v>
      </c>
      <c r="U19" s="158">
        <v>3376</v>
      </c>
      <c r="V19" s="157">
        <v>1364</v>
      </c>
      <c r="W19" s="158">
        <v>1282</v>
      </c>
      <c r="X19" s="111">
        <v>485</v>
      </c>
      <c r="Y19" s="111">
        <v>1510</v>
      </c>
      <c r="Z19" s="113">
        <v>667</v>
      </c>
      <c r="AA19" s="111">
        <v>845</v>
      </c>
      <c r="AB19" s="112">
        <v>739</v>
      </c>
      <c r="AC19" s="107">
        <f>AD19+AE19+AF19+AG19+'第５表＃'!AH19+'第５表＃'!AI19</f>
        <v>918</v>
      </c>
      <c r="AD19" s="113">
        <v>303</v>
      </c>
      <c r="AE19" s="111">
        <v>171</v>
      </c>
      <c r="AF19" s="113">
        <v>175</v>
      </c>
      <c r="AG19" s="111">
        <v>118</v>
      </c>
      <c r="AH19" s="111">
        <v>104</v>
      </c>
      <c r="AI19" s="23">
        <v>47</v>
      </c>
      <c r="AJ19" s="24">
        <f>$AK19+$AL19+$AM19+$AN19+$AO19+$AP19+$AQ19+'第５表＃'!$AR19+'第５表＃'!$AS19</f>
        <v>2794</v>
      </c>
      <c r="AK19" s="22">
        <v>255</v>
      </c>
      <c r="AL19" s="24">
        <v>360</v>
      </c>
      <c r="AM19" s="22">
        <v>61</v>
      </c>
      <c r="AN19" s="24">
        <v>126</v>
      </c>
      <c r="AO19" s="22">
        <v>741</v>
      </c>
      <c r="AP19" s="24">
        <v>440</v>
      </c>
      <c r="AQ19" s="22">
        <v>424</v>
      </c>
      <c r="AR19" s="111">
        <v>208</v>
      </c>
      <c r="AS19" s="23">
        <v>179</v>
      </c>
      <c r="AT19" s="18">
        <f>$AU19+$AV19+$AW19</f>
        <v>2219</v>
      </c>
      <c r="AU19" s="18">
        <v>879</v>
      </c>
      <c r="AV19" s="24">
        <v>848</v>
      </c>
      <c r="AW19" s="23">
        <v>492</v>
      </c>
      <c r="AX19" s="18">
        <f>AY19</f>
        <v>222</v>
      </c>
      <c r="AY19" s="23">
        <v>222</v>
      </c>
      <c r="AZ19" s="24">
        <f>$BA19+'第５表＃'!$BB19+'第５表＃'!$BC19</f>
        <v>1041</v>
      </c>
      <c r="BA19" s="22">
        <v>373</v>
      </c>
      <c r="BB19" s="111">
        <v>380</v>
      </c>
      <c r="BC19" s="23">
        <v>288</v>
      </c>
      <c r="BD19" s="18">
        <f>$BE19+$BF19</f>
        <v>968</v>
      </c>
      <c r="BE19" s="18">
        <v>324</v>
      </c>
      <c r="BF19" s="23">
        <v>644</v>
      </c>
      <c r="BG19" s="18">
        <f>$BH19+$BI19+$BJ19+$BK19+'第５表＃'!$BL19+'第５表＃'!$BM19+'第５表＃'!$BN19+'第５表＃'!$BO19</f>
        <v>3396</v>
      </c>
      <c r="BH19" s="24">
        <v>258</v>
      </c>
      <c r="BI19" s="22">
        <v>707</v>
      </c>
      <c r="BJ19" s="24">
        <v>643</v>
      </c>
      <c r="BK19" s="22">
        <v>643</v>
      </c>
      <c r="BL19" s="111">
        <v>553</v>
      </c>
      <c r="BM19" s="22">
        <v>265</v>
      </c>
      <c r="BN19" s="24">
        <v>196</v>
      </c>
      <c r="BO19" s="23">
        <v>131</v>
      </c>
      <c r="BP19" s="24">
        <f>$BQ19+$BR19+$BS19+$BT19+$BU19</f>
        <v>2179</v>
      </c>
      <c r="BQ19" s="22">
        <v>236</v>
      </c>
      <c r="BR19" s="24">
        <v>646</v>
      </c>
      <c r="BS19" s="22">
        <v>284</v>
      </c>
      <c r="BT19" s="24">
        <v>543</v>
      </c>
      <c r="BU19" s="22">
        <v>470</v>
      </c>
      <c r="BV19" s="18">
        <f>$BW19+$BX19</f>
        <v>761</v>
      </c>
      <c r="BW19" s="22">
        <v>540</v>
      </c>
      <c r="BX19" s="23">
        <v>221</v>
      </c>
      <c r="BY19" s="18">
        <f>$BZ19+$CA19+$CB19+$CC19+$CD19+$CE19+'第５表＃'!$CF19+'第５表＃'!$CG19</f>
        <v>2299</v>
      </c>
      <c r="BZ19" s="24">
        <v>356</v>
      </c>
      <c r="CA19" s="22">
        <v>377</v>
      </c>
      <c r="CB19" s="24">
        <v>404</v>
      </c>
      <c r="CC19" s="22">
        <v>623</v>
      </c>
      <c r="CD19" s="24">
        <v>190</v>
      </c>
      <c r="CE19" s="22">
        <v>54</v>
      </c>
      <c r="CF19" s="18">
        <v>198</v>
      </c>
      <c r="CG19" s="23">
        <v>97</v>
      </c>
      <c r="CH19" s="24">
        <f>$CI19+$CJ19+$CK19</f>
        <v>580</v>
      </c>
      <c r="CI19" s="22">
        <v>141</v>
      </c>
      <c r="CJ19" s="24">
        <v>240</v>
      </c>
      <c r="CK19" s="23">
        <v>199</v>
      </c>
      <c r="CL19" s="24">
        <f>$CM19+$CN19+$CO19</f>
        <v>1039</v>
      </c>
      <c r="CM19" s="22">
        <v>425</v>
      </c>
      <c r="CN19" s="22">
        <v>314</v>
      </c>
      <c r="CO19" s="22">
        <v>300</v>
      </c>
    </row>
    <row r="20" spans="1:93" ht="13.5" customHeight="1">
      <c r="A20" s="207"/>
      <c r="B20" s="123"/>
      <c r="C20" s="116"/>
      <c r="D20" s="174"/>
      <c r="E20" s="114"/>
      <c r="F20" s="116"/>
      <c r="G20" s="115"/>
      <c r="H20" s="116"/>
      <c r="I20" s="118"/>
      <c r="J20" s="116"/>
      <c r="K20" s="118"/>
      <c r="L20" s="116"/>
      <c r="M20" s="118"/>
      <c r="N20" s="118"/>
      <c r="O20" s="118"/>
      <c r="P20" s="118"/>
      <c r="Q20" s="118"/>
      <c r="R20" s="118"/>
      <c r="S20" s="118"/>
      <c r="T20" s="159"/>
      <c r="U20" s="160"/>
      <c r="V20" s="159"/>
      <c r="W20" s="160"/>
      <c r="X20" s="118"/>
      <c r="Y20" s="118"/>
      <c r="Z20" s="116"/>
      <c r="AA20" s="118"/>
      <c r="AB20" s="115"/>
      <c r="AC20" s="114"/>
      <c r="AD20" s="116"/>
      <c r="AE20" s="118"/>
      <c r="AF20" s="116"/>
      <c r="AG20" s="118"/>
      <c r="AH20" s="118"/>
      <c r="AI20" s="26"/>
      <c r="AJ20" s="27"/>
      <c r="AK20" s="28"/>
      <c r="AL20" s="27"/>
      <c r="AM20" s="28"/>
      <c r="AN20" s="27"/>
      <c r="AO20" s="28"/>
      <c r="AP20" s="27"/>
      <c r="AQ20" s="28"/>
      <c r="AR20" s="118"/>
      <c r="AS20" s="26"/>
      <c r="AT20" s="25"/>
      <c r="AU20" s="25"/>
      <c r="AV20" s="27"/>
      <c r="AW20" s="26"/>
      <c r="AX20" s="25"/>
      <c r="AY20" s="26"/>
      <c r="AZ20" s="27"/>
      <c r="BA20" s="28"/>
      <c r="BB20" s="118"/>
      <c r="BC20" s="26"/>
      <c r="BD20" s="25"/>
      <c r="BE20" s="25"/>
      <c r="BF20" s="26"/>
      <c r="BG20" s="25"/>
      <c r="BH20" s="27"/>
      <c r="BI20" s="28"/>
      <c r="BJ20" s="27"/>
      <c r="BK20" s="28"/>
      <c r="BL20" s="118"/>
      <c r="BM20" s="28"/>
      <c r="BN20" s="27"/>
      <c r="BO20" s="26"/>
      <c r="BP20" s="27"/>
      <c r="BQ20" s="28"/>
      <c r="BR20" s="27"/>
      <c r="BS20" s="28"/>
      <c r="BT20" s="27"/>
      <c r="BU20" s="28"/>
      <c r="BV20" s="25"/>
      <c r="BW20" s="28"/>
      <c r="BX20" s="26"/>
      <c r="BY20" s="25"/>
      <c r="BZ20" s="27"/>
      <c r="CA20" s="28"/>
      <c r="CB20" s="27"/>
      <c r="CC20" s="28"/>
      <c r="CD20" s="27"/>
      <c r="CE20" s="28"/>
      <c r="CF20" s="25"/>
      <c r="CG20" s="26"/>
      <c r="CH20" s="27"/>
      <c r="CI20" s="28"/>
      <c r="CJ20" s="27"/>
      <c r="CK20" s="26"/>
      <c r="CL20" s="27"/>
      <c r="CM20" s="28"/>
      <c r="CN20" s="28"/>
      <c r="CO20" s="28"/>
    </row>
    <row r="21" spans="20:93" ht="13.5" customHeight="1">
      <c r="T21" s="153"/>
      <c r="U21" s="153"/>
      <c r="V21" s="153"/>
      <c r="W21" s="153"/>
      <c r="AI21" s="10"/>
      <c r="AJ21" s="10"/>
      <c r="AK21" s="10"/>
      <c r="AL21" s="10"/>
      <c r="AM21" s="10"/>
      <c r="AN21" s="10"/>
      <c r="AO21" s="10"/>
      <c r="AP21" s="10"/>
      <c r="AQ21" s="10"/>
      <c r="AS21" s="10"/>
      <c r="AT21" s="10"/>
      <c r="AU21" s="10"/>
      <c r="AV21" s="10"/>
      <c r="AW21" s="10"/>
      <c r="AX21" s="10"/>
      <c r="AY21" s="10"/>
      <c r="AZ21" s="27"/>
      <c r="BA21" s="10"/>
      <c r="BC21" s="10"/>
      <c r="BD21" s="10"/>
      <c r="BE21" s="10"/>
      <c r="BF21" s="10"/>
      <c r="BG21" s="10"/>
      <c r="BH21" s="10"/>
      <c r="BI21" s="10"/>
      <c r="BJ21" s="10"/>
      <c r="BK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27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</row>
    <row r="22" spans="1:93" ht="13.5" customHeight="1">
      <c r="A22" s="194" t="s">
        <v>169</v>
      </c>
      <c r="B22" s="124" t="s">
        <v>146</v>
      </c>
      <c r="C22" s="125"/>
      <c r="D22" s="175"/>
      <c r="E22" s="100">
        <f>E23+E34+E35</f>
        <v>240259</v>
      </c>
      <c r="F22" s="101">
        <f>$H22+$I22+$J22+$K22+$L22+$M22+$N22+$O22+$P22+$Q22+$R22+$S22+$T22+$U22+$V22+$W22+$X22+$Y22+$Z22+$AA22+$AB22</f>
        <v>185638</v>
      </c>
      <c r="G22" s="102">
        <f>$AC22+'第５表＃'!$AJ22+'第５表＃'!$AT22+'第５表＃'!$AX22+'第５表＃'!$AZ22+'第５表＃'!$BD22+'第５表＃'!$BG22+'第５表＃'!$BP22+'第５表＃'!$BV22+'第５表＃'!$BY22+'第５表＃'!$CH22+'第５表＃'!$CL22</f>
        <v>47334</v>
      </c>
      <c r="H22" s="120">
        <f aca="true" t="shared" si="27" ref="H22:M22">H23+H35</f>
        <v>39866</v>
      </c>
      <c r="I22" s="101">
        <f t="shared" si="27"/>
        <v>34019</v>
      </c>
      <c r="J22" s="101">
        <f t="shared" si="27"/>
        <v>15576</v>
      </c>
      <c r="K22" s="101">
        <f t="shared" si="27"/>
        <v>16611</v>
      </c>
      <c r="L22" s="101">
        <f t="shared" si="27"/>
        <v>1661</v>
      </c>
      <c r="M22" s="101">
        <f t="shared" si="27"/>
        <v>4820</v>
      </c>
      <c r="N22" s="101">
        <f>N23+N35</f>
        <v>6905</v>
      </c>
      <c r="O22" s="101">
        <f aca="true" t="shared" si="28" ref="O22:W22">O23+O35</f>
        <v>2924</v>
      </c>
      <c r="P22" s="101">
        <f t="shared" si="28"/>
        <v>4227</v>
      </c>
      <c r="Q22" s="101">
        <f t="shared" si="28"/>
        <v>17156</v>
      </c>
      <c r="R22" s="101">
        <f t="shared" si="28"/>
        <v>6171</v>
      </c>
      <c r="S22" s="101">
        <f t="shared" si="28"/>
        <v>5379</v>
      </c>
      <c r="T22" s="154">
        <f t="shared" si="28"/>
        <v>4219</v>
      </c>
      <c r="U22" s="154">
        <f t="shared" si="28"/>
        <v>7569</v>
      </c>
      <c r="V22" s="154">
        <f t="shared" si="28"/>
        <v>3350</v>
      </c>
      <c r="W22" s="154">
        <f t="shared" si="28"/>
        <v>3840</v>
      </c>
      <c r="X22" s="101">
        <f>X23+X35</f>
        <v>1195</v>
      </c>
      <c r="Y22" s="101">
        <f aca="true" t="shared" si="29" ref="Y22:AG22">Y23+Y35</f>
        <v>4759</v>
      </c>
      <c r="Z22" s="135">
        <f t="shared" si="29"/>
        <v>1390</v>
      </c>
      <c r="AA22" s="101">
        <f t="shared" si="29"/>
        <v>2143</v>
      </c>
      <c r="AB22" s="102">
        <f t="shared" si="29"/>
        <v>1858</v>
      </c>
      <c r="AC22" s="105">
        <f>AD22+AE22+AF22+AG22+'第５表＃'!AH22+'第５表＃'!AI22</f>
        <v>2305</v>
      </c>
      <c r="AD22" s="135">
        <f t="shared" si="29"/>
        <v>691</v>
      </c>
      <c r="AE22" s="101">
        <f t="shared" si="29"/>
        <v>433</v>
      </c>
      <c r="AF22" s="135">
        <f t="shared" si="29"/>
        <v>393</v>
      </c>
      <c r="AG22" s="101">
        <f t="shared" si="29"/>
        <v>315</v>
      </c>
      <c r="AH22" s="101">
        <f>AH23+AH35</f>
        <v>291</v>
      </c>
      <c r="AI22" s="20">
        <f>AI23+AI35</f>
        <v>182</v>
      </c>
      <c r="AJ22" s="21">
        <f>$AK22+$AL22+$AM22+$AN22+$AO22+$AP22+$AQ22+'第５表＃'!$AR22+'第５表＃'!$AS22</f>
        <v>6524</v>
      </c>
      <c r="AK22" s="19">
        <f aca="true" t="shared" si="30" ref="AK22:AS22">AK23+AK35</f>
        <v>770</v>
      </c>
      <c r="AL22" s="21">
        <f t="shared" si="30"/>
        <v>880</v>
      </c>
      <c r="AM22" s="19">
        <f t="shared" si="30"/>
        <v>197</v>
      </c>
      <c r="AN22" s="21">
        <f t="shared" si="30"/>
        <v>298</v>
      </c>
      <c r="AO22" s="19">
        <f t="shared" si="30"/>
        <v>1641</v>
      </c>
      <c r="AP22" s="21">
        <f t="shared" si="30"/>
        <v>1022</v>
      </c>
      <c r="AQ22" s="19">
        <f t="shared" si="30"/>
        <v>846</v>
      </c>
      <c r="AR22" s="101">
        <f t="shared" si="30"/>
        <v>444</v>
      </c>
      <c r="AS22" s="20">
        <f t="shared" si="30"/>
        <v>426</v>
      </c>
      <c r="AT22" s="15">
        <f>$AU22+$AV22+$AW22</f>
        <v>4503</v>
      </c>
      <c r="AU22" s="15">
        <f>AU23+AU35</f>
        <v>2126</v>
      </c>
      <c r="AV22" s="21">
        <f>AV23+AV35</f>
        <v>1546</v>
      </c>
      <c r="AW22" s="20">
        <f>AW23+AW35</f>
        <v>831</v>
      </c>
      <c r="AX22" s="15">
        <f>AY22</f>
        <v>509</v>
      </c>
      <c r="AY22" s="20">
        <f>AY23+AY35</f>
        <v>509</v>
      </c>
      <c r="AZ22" s="21">
        <f>$BA22+'第５表＃'!$BB22+'第５表＃'!$BC22</f>
        <v>1962</v>
      </c>
      <c r="BA22" s="19">
        <f>BA23+BA35</f>
        <v>667</v>
      </c>
      <c r="BB22" s="101">
        <f>BB23+BB35</f>
        <v>717</v>
      </c>
      <c r="BC22" s="20">
        <f>BC23+BC35</f>
        <v>578</v>
      </c>
      <c r="BD22" s="15">
        <f>$BE22+$BF22</f>
        <v>2514</v>
      </c>
      <c r="BE22" s="15">
        <f>BE23+BE35</f>
        <v>744</v>
      </c>
      <c r="BF22" s="20">
        <f>BF23+BF35</f>
        <v>1770</v>
      </c>
      <c r="BG22" s="15">
        <f>$BH22+$BI22+$BJ22+$BK22+'第５表＃'!$BL22+'第５表＃'!$BM22+'第５表＃'!$BN22+'第５表＃'!$BO22</f>
        <v>9599</v>
      </c>
      <c r="BH22" s="21">
        <f aca="true" t="shared" si="31" ref="BH22:BO22">BH23+BH35</f>
        <v>549</v>
      </c>
      <c r="BI22" s="19">
        <f t="shared" si="31"/>
        <v>2144</v>
      </c>
      <c r="BJ22" s="21">
        <f t="shared" si="31"/>
        <v>2148</v>
      </c>
      <c r="BK22" s="19">
        <f t="shared" si="31"/>
        <v>1934</v>
      </c>
      <c r="BL22" s="101">
        <f t="shared" si="31"/>
        <v>1646</v>
      </c>
      <c r="BM22" s="12">
        <f t="shared" si="31"/>
        <v>583</v>
      </c>
      <c r="BN22" s="17">
        <f t="shared" si="31"/>
        <v>383</v>
      </c>
      <c r="BO22" s="13">
        <f t="shared" si="31"/>
        <v>212</v>
      </c>
      <c r="BP22" s="21">
        <f>$BQ22+$BR22+$BS22+$BT22+$BU22</f>
        <v>6028</v>
      </c>
      <c r="BQ22" s="12">
        <f>BQ23+BQ35</f>
        <v>757</v>
      </c>
      <c r="BR22" s="12">
        <f>BR23+BR35</f>
        <v>1576</v>
      </c>
      <c r="BS22" s="12">
        <f>BS23+BS35</f>
        <v>926</v>
      </c>
      <c r="BT22" s="17">
        <f>BT23+BT35</f>
        <v>1585</v>
      </c>
      <c r="BU22" s="12">
        <f>BU23+BU35</f>
        <v>1184</v>
      </c>
      <c r="BV22" s="15">
        <f>$BW22+$BX22</f>
        <v>1643</v>
      </c>
      <c r="BW22" s="12">
        <f>BW23+BW35</f>
        <v>1156</v>
      </c>
      <c r="BX22" s="13">
        <f>BX23+BX35</f>
        <v>487</v>
      </c>
      <c r="BY22" s="15">
        <f>$BZ22+$CA22+$CB22+$CC22+$CD22+$CE22+'第５表＃'!$CF22+'第５表＃'!$CG22</f>
        <v>6243</v>
      </c>
      <c r="BZ22" s="17">
        <f aca="true" t="shared" si="32" ref="BZ22:CG22">BZ23+BZ35</f>
        <v>1252</v>
      </c>
      <c r="CA22" s="12">
        <f t="shared" si="32"/>
        <v>770</v>
      </c>
      <c r="CB22" s="17">
        <f t="shared" si="32"/>
        <v>1019</v>
      </c>
      <c r="CC22" s="12">
        <f t="shared" si="32"/>
        <v>1907</v>
      </c>
      <c r="CD22" s="17">
        <f t="shared" si="32"/>
        <v>614</v>
      </c>
      <c r="CE22" s="12">
        <f t="shared" si="32"/>
        <v>98</v>
      </c>
      <c r="CF22" s="11">
        <f t="shared" si="32"/>
        <v>343</v>
      </c>
      <c r="CG22" s="13">
        <f t="shared" si="32"/>
        <v>240</v>
      </c>
      <c r="CH22" s="21">
        <f>$CI22+$CJ22+$CK22</f>
        <v>1594</v>
      </c>
      <c r="CI22" s="12">
        <f>CI23+CI35</f>
        <v>411</v>
      </c>
      <c r="CJ22" s="17">
        <f>CJ23+CJ35</f>
        <v>731</v>
      </c>
      <c r="CK22" s="13">
        <f>CK23+CK35</f>
        <v>452</v>
      </c>
      <c r="CL22" s="21">
        <f>$CM22+$CN22+$CO22</f>
        <v>3910</v>
      </c>
      <c r="CM22" s="12">
        <f>CM23+CM35</f>
        <v>1093</v>
      </c>
      <c r="CN22" s="12">
        <f>CN23+CN35</f>
        <v>918</v>
      </c>
      <c r="CO22" s="12">
        <f>CO23+CO35</f>
        <v>1899</v>
      </c>
    </row>
    <row r="23" spans="1:93" ht="13.5" customHeight="1">
      <c r="A23" s="195"/>
      <c r="B23" s="208" t="s">
        <v>35</v>
      </c>
      <c r="C23" s="126"/>
      <c r="D23" s="176" t="s">
        <v>147</v>
      </c>
      <c r="E23" s="100">
        <f aca="true" t="shared" si="33" ref="E23:E33">$F23+$G23</f>
        <v>191575</v>
      </c>
      <c r="F23" s="101">
        <f>$H23+$I23+$J23+$K23+$L23+$M23+$N23+$O23+$P23+$Q23+$R23+$S23+$T23+$U23+$V23+$W23+$X23+$Y23+$Z23+$AA23+$AB23</f>
        <v>151886</v>
      </c>
      <c r="G23" s="102">
        <f>$AC23+'第５表＃'!$AJ23+'第５表＃'!$AT23+'第５表＃'!$AX23+'第５表＃'!$AZ23+'第５表＃'!$BD23+'第５表＃'!$BG23+'第５表＃'!$BP23+'第５表＃'!$BV23+'第５表＃'!$BY23+'第５表＃'!$CH23+'第５表＃'!$CL23</f>
        <v>39689</v>
      </c>
      <c r="H23" s="120">
        <f aca="true" t="shared" si="34" ref="H23:M23">H24+H25</f>
        <v>31992</v>
      </c>
      <c r="I23" s="101">
        <f t="shared" si="34"/>
        <v>28468</v>
      </c>
      <c r="J23" s="101">
        <f t="shared" si="34"/>
        <v>12450</v>
      </c>
      <c r="K23" s="101">
        <f t="shared" si="34"/>
        <v>13937</v>
      </c>
      <c r="L23" s="101">
        <f t="shared" si="34"/>
        <v>1201</v>
      </c>
      <c r="M23" s="101">
        <f t="shared" si="34"/>
        <v>3966</v>
      </c>
      <c r="N23" s="101">
        <f>N24+N25</f>
        <v>5646</v>
      </c>
      <c r="O23" s="101">
        <f aca="true" t="shared" si="35" ref="O23:W23">O24+O25</f>
        <v>2351</v>
      </c>
      <c r="P23" s="101">
        <f t="shared" si="35"/>
        <v>3606</v>
      </c>
      <c r="Q23" s="101">
        <f t="shared" si="35"/>
        <v>14335</v>
      </c>
      <c r="R23" s="101">
        <f t="shared" si="35"/>
        <v>5105</v>
      </c>
      <c r="S23" s="101">
        <f t="shared" si="35"/>
        <v>4098</v>
      </c>
      <c r="T23" s="154">
        <f t="shared" si="35"/>
        <v>3512</v>
      </c>
      <c r="U23" s="154">
        <f t="shared" si="35"/>
        <v>5996</v>
      </c>
      <c r="V23" s="154">
        <f t="shared" si="35"/>
        <v>2442</v>
      </c>
      <c r="W23" s="154">
        <f t="shared" si="35"/>
        <v>3367</v>
      </c>
      <c r="X23" s="101">
        <f>X24+X25</f>
        <v>959</v>
      </c>
      <c r="Y23" s="101">
        <f aca="true" t="shared" si="36" ref="Y23:AG23">Y24+Y25</f>
        <v>4171</v>
      </c>
      <c r="Z23" s="135">
        <f t="shared" si="36"/>
        <v>1030</v>
      </c>
      <c r="AA23" s="101">
        <f t="shared" si="36"/>
        <v>1734</v>
      </c>
      <c r="AB23" s="102">
        <f t="shared" si="36"/>
        <v>1520</v>
      </c>
      <c r="AC23" s="105">
        <f>AD23+AE23+AF23+AG23+'第５表＃'!AH23+'第５表＃'!AI23</f>
        <v>1796</v>
      </c>
      <c r="AD23" s="135">
        <f t="shared" si="36"/>
        <v>573</v>
      </c>
      <c r="AE23" s="101">
        <f t="shared" si="36"/>
        <v>345</v>
      </c>
      <c r="AF23" s="135">
        <f t="shared" si="36"/>
        <v>297</v>
      </c>
      <c r="AG23" s="101">
        <f t="shared" si="36"/>
        <v>233</v>
      </c>
      <c r="AH23" s="101">
        <f>AH24+AH25</f>
        <v>217</v>
      </c>
      <c r="AI23" s="13">
        <f>AI24+AI25</f>
        <v>131</v>
      </c>
      <c r="AJ23" s="21">
        <f>$AK23+$AL23+$AM23+$AN23+$AO23+$AP23+$AQ23+'第５表＃'!$AR23+'第５表＃'!$AS23</f>
        <v>5286</v>
      </c>
      <c r="AK23" s="12">
        <f aca="true" t="shared" si="37" ref="AK23:AQ23">AK24+AK25</f>
        <v>621</v>
      </c>
      <c r="AL23" s="17">
        <f t="shared" si="37"/>
        <v>708</v>
      </c>
      <c r="AM23" s="12">
        <f t="shared" si="37"/>
        <v>157</v>
      </c>
      <c r="AN23" s="17">
        <f t="shared" si="37"/>
        <v>213</v>
      </c>
      <c r="AO23" s="12">
        <f t="shared" si="37"/>
        <v>1329</v>
      </c>
      <c r="AP23" s="17">
        <f t="shared" si="37"/>
        <v>840</v>
      </c>
      <c r="AQ23" s="12">
        <f t="shared" si="37"/>
        <v>679</v>
      </c>
      <c r="AR23" s="101">
        <f>SUM(AR24:AR25)</f>
        <v>377</v>
      </c>
      <c r="AS23" s="13">
        <f>SUM(AS24:AS25)</f>
        <v>362</v>
      </c>
      <c r="AT23" s="15">
        <f>$AU23+$AV23+$AW23</f>
        <v>3768</v>
      </c>
      <c r="AU23" s="11">
        <f>SUM(AU24:AU25)</f>
        <v>1882</v>
      </c>
      <c r="AV23" s="17">
        <f>SUM(AV24:AV25)</f>
        <v>1251</v>
      </c>
      <c r="AW23" s="13">
        <f>SUM(AW24:AW25)</f>
        <v>635</v>
      </c>
      <c r="AX23" s="11">
        <f>AY23</f>
        <v>425</v>
      </c>
      <c r="AY23" s="13">
        <f>SUM(AY24:AY25)</f>
        <v>425</v>
      </c>
      <c r="AZ23" s="21">
        <f>$BA23+'第５表＃'!$BB23+'第５表＃'!$BC23</f>
        <v>1649</v>
      </c>
      <c r="BA23" s="12">
        <f>SUM(BA24:BA25)</f>
        <v>546</v>
      </c>
      <c r="BB23" s="101">
        <f>SUM(BB24:BB25)</f>
        <v>610</v>
      </c>
      <c r="BC23" s="13">
        <f>SUM(BC24:BC25)</f>
        <v>493</v>
      </c>
      <c r="BD23" s="15">
        <f>$BE23+$BF23</f>
        <v>2088</v>
      </c>
      <c r="BE23" s="11">
        <f>SUM(BE24:BE25)</f>
        <v>655</v>
      </c>
      <c r="BF23" s="13">
        <f>SUM(BF24:BF25)</f>
        <v>1433</v>
      </c>
      <c r="BG23" s="15">
        <f>$BH23+$BI23+$BJ23+$BK23+'第５表＃'!$BL23+'第５表＃'!$BM23+'第５表＃'!$BN23+'第５表＃'!$BO23</f>
        <v>8161</v>
      </c>
      <c r="BH23" s="17">
        <f aca="true" t="shared" si="38" ref="BH23:BO23">SUM(BH24:BH25)</f>
        <v>442</v>
      </c>
      <c r="BI23" s="12">
        <f t="shared" si="38"/>
        <v>1879</v>
      </c>
      <c r="BJ23" s="17">
        <f t="shared" si="38"/>
        <v>1914</v>
      </c>
      <c r="BK23" s="12">
        <f t="shared" si="38"/>
        <v>1509</v>
      </c>
      <c r="BL23" s="101">
        <f t="shared" si="38"/>
        <v>1464</v>
      </c>
      <c r="BM23" s="28">
        <f t="shared" si="38"/>
        <v>504</v>
      </c>
      <c r="BN23" s="27">
        <f t="shared" si="38"/>
        <v>306</v>
      </c>
      <c r="BO23" s="26">
        <f t="shared" si="38"/>
        <v>143</v>
      </c>
      <c r="BP23" s="21">
        <f>$BQ23+$BR23+$BS23+$BT23+$BU23</f>
        <v>5199</v>
      </c>
      <c r="BQ23" s="28">
        <f>SUM(BQ24:BQ25)</f>
        <v>658</v>
      </c>
      <c r="BR23" s="12">
        <f>SUM(BR24:BR25)</f>
        <v>1358</v>
      </c>
      <c r="BS23" s="28">
        <f>SUM(BS24:BS25)</f>
        <v>764</v>
      </c>
      <c r="BT23" s="27">
        <f>SUM(BT24:BT25)</f>
        <v>1368</v>
      </c>
      <c r="BU23" s="28">
        <f>SUM(BU24:BU25)</f>
        <v>1051</v>
      </c>
      <c r="BV23" s="15">
        <f>$BW23+$BX23</f>
        <v>1374</v>
      </c>
      <c r="BW23" s="28">
        <f>SUM(BW24:BW25)</f>
        <v>955</v>
      </c>
      <c r="BX23" s="26">
        <f>SUM(BX24:BX25)</f>
        <v>419</v>
      </c>
      <c r="BY23" s="15">
        <f>$BZ23+$CA23+$CB23+$CC23+$CD23+$CE23+'第５表＃'!$CF23+'第５表＃'!$CG23</f>
        <v>5232</v>
      </c>
      <c r="BZ23" s="27">
        <f aca="true" t="shared" si="39" ref="BZ23:CG23">SUM(BZ24:BZ25)</f>
        <v>1102</v>
      </c>
      <c r="CA23" s="28">
        <f t="shared" si="39"/>
        <v>652</v>
      </c>
      <c r="CB23" s="27">
        <f t="shared" si="39"/>
        <v>858</v>
      </c>
      <c r="CC23" s="28">
        <f t="shared" si="39"/>
        <v>1573</v>
      </c>
      <c r="CD23" s="27">
        <f t="shared" si="39"/>
        <v>514</v>
      </c>
      <c r="CE23" s="28">
        <f t="shared" si="39"/>
        <v>80</v>
      </c>
      <c r="CF23" s="25">
        <f t="shared" si="39"/>
        <v>251</v>
      </c>
      <c r="CG23" s="26">
        <f t="shared" si="39"/>
        <v>202</v>
      </c>
      <c r="CH23" s="21">
        <f>$CI23+$CJ23+$CK23</f>
        <v>1277</v>
      </c>
      <c r="CI23" s="28">
        <f>SUM(CI24:CI25)</f>
        <v>331</v>
      </c>
      <c r="CJ23" s="27">
        <f>SUM(CJ24:CJ25)</f>
        <v>570</v>
      </c>
      <c r="CK23" s="26">
        <f>SUM(CK24:CK25)</f>
        <v>376</v>
      </c>
      <c r="CL23" s="21">
        <f>$CM23+$CN23+$CO23</f>
        <v>3434</v>
      </c>
      <c r="CM23" s="28">
        <f>SUM(CM24:CM25)</f>
        <v>922</v>
      </c>
      <c r="CN23" s="28">
        <f>SUM(CN24:CN25)</f>
        <v>777</v>
      </c>
      <c r="CO23" s="28">
        <f>SUM(CO24:CO25)</f>
        <v>1735</v>
      </c>
    </row>
    <row r="24" spans="1:93" ht="13.5" customHeight="1">
      <c r="A24" s="195"/>
      <c r="B24" s="209"/>
      <c r="C24" s="127"/>
      <c r="D24" s="177" t="s">
        <v>148</v>
      </c>
      <c r="E24" s="107">
        <f t="shared" si="33"/>
        <v>34553</v>
      </c>
      <c r="F24" s="111">
        <f>$H24+$I24+$J24+$K24+$L24+$M24+$N24+$O24+$P24+$Q24+$R24+$S24+$T24+$U24+$V24+$W24+$X24+$Y24+$Z24+$AA24+$AB24</f>
        <v>29767</v>
      </c>
      <c r="G24" s="112">
        <f>$AC24+'第５表＃'!$AJ24+'第５表＃'!$AT24+'第５表＃'!$AX24+'第５表＃'!$AZ24+'第５表＃'!$BD24+'第５表＃'!$BG24+'第５表＃'!$BP24+'第５表＃'!$BV24+'第５表＃'!$BY24+'第５表＃'!$CH24+'第５表＃'!$CL24</f>
        <v>4786</v>
      </c>
      <c r="H24" s="110">
        <v>5356</v>
      </c>
      <c r="I24" s="108">
        <v>5542</v>
      </c>
      <c r="J24" s="110">
        <v>2347</v>
      </c>
      <c r="K24" s="108">
        <v>4211</v>
      </c>
      <c r="L24" s="110">
        <v>67</v>
      </c>
      <c r="M24" s="108">
        <v>505</v>
      </c>
      <c r="N24" s="108">
        <v>649</v>
      </c>
      <c r="O24" s="108">
        <v>129</v>
      </c>
      <c r="P24" s="108">
        <v>500</v>
      </c>
      <c r="Q24" s="108">
        <v>4174</v>
      </c>
      <c r="R24" s="108">
        <v>1468</v>
      </c>
      <c r="S24" s="108">
        <v>511</v>
      </c>
      <c r="T24" s="155">
        <v>438</v>
      </c>
      <c r="U24" s="156">
        <v>1332</v>
      </c>
      <c r="V24" s="155">
        <v>175</v>
      </c>
      <c r="W24" s="156">
        <v>844</v>
      </c>
      <c r="X24" s="108">
        <v>95</v>
      </c>
      <c r="Y24" s="108">
        <v>824</v>
      </c>
      <c r="Z24" s="110">
        <v>121</v>
      </c>
      <c r="AA24" s="108">
        <v>304</v>
      </c>
      <c r="AB24" s="109">
        <v>175</v>
      </c>
      <c r="AC24" s="105">
        <f>AD24+AE24+AF24+AG24+'第５表＃'!AH24+'第５表＃'!AI24</f>
        <v>64</v>
      </c>
      <c r="AD24" s="110">
        <v>9</v>
      </c>
      <c r="AE24" s="108">
        <v>34</v>
      </c>
      <c r="AF24" s="110">
        <v>0</v>
      </c>
      <c r="AG24" s="108">
        <v>12</v>
      </c>
      <c r="AH24" s="108">
        <v>0</v>
      </c>
      <c r="AI24" s="23">
        <v>9</v>
      </c>
      <c r="AJ24" s="15">
        <f>$AK24+$AL24+$AM24+$AN24+$AO24+$AP24+$AQ24+'第５表＃'!$AR24+'第５表＃'!$AS24</f>
        <v>252</v>
      </c>
      <c r="AK24" s="22">
        <v>78</v>
      </c>
      <c r="AL24" s="24">
        <v>28</v>
      </c>
      <c r="AM24" s="22">
        <v>1</v>
      </c>
      <c r="AN24" s="24">
        <v>7</v>
      </c>
      <c r="AO24" s="22">
        <v>61</v>
      </c>
      <c r="AP24" s="24">
        <v>8</v>
      </c>
      <c r="AQ24" s="22">
        <v>20</v>
      </c>
      <c r="AR24" s="108">
        <v>26</v>
      </c>
      <c r="AS24" s="23">
        <v>23</v>
      </c>
      <c r="AT24" s="15">
        <f>$AU24+$AV24+$AW24</f>
        <v>866</v>
      </c>
      <c r="AU24" s="18">
        <v>656</v>
      </c>
      <c r="AV24" s="24">
        <v>136</v>
      </c>
      <c r="AW24" s="23">
        <v>74</v>
      </c>
      <c r="AX24" s="18">
        <f>AY24</f>
        <v>35</v>
      </c>
      <c r="AY24" s="23">
        <v>35</v>
      </c>
      <c r="AZ24" s="15">
        <f>$BA24+'第５表＃'!$BB24+'第５表＃'!$BC24</f>
        <v>279</v>
      </c>
      <c r="BA24" s="22">
        <v>38</v>
      </c>
      <c r="BB24" s="108">
        <v>181</v>
      </c>
      <c r="BC24" s="23">
        <v>60</v>
      </c>
      <c r="BD24" s="15">
        <f>$BE24+$BF24</f>
        <v>460</v>
      </c>
      <c r="BE24" s="18">
        <v>90</v>
      </c>
      <c r="BF24" s="23">
        <v>370</v>
      </c>
      <c r="BG24" s="15">
        <f>$BH24+$BI24+$BJ24+$BK24+'第５表＃'!$BL24+'第５表＃'!$BM24+'第５表＃'!$BN24+'第５表＃'!$BO24</f>
        <v>800</v>
      </c>
      <c r="BH24" s="24">
        <v>26</v>
      </c>
      <c r="BI24" s="22">
        <v>131</v>
      </c>
      <c r="BJ24" s="24">
        <v>105</v>
      </c>
      <c r="BK24" s="22">
        <v>324</v>
      </c>
      <c r="BL24" s="108">
        <v>212</v>
      </c>
      <c r="BM24" s="22">
        <v>0</v>
      </c>
      <c r="BN24" s="24">
        <v>0</v>
      </c>
      <c r="BO24" s="23">
        <v>2</v>
      </c>
      <c r="BP24" s="15">
        <f>$BQ24+$BR24+$BS24+$BT24+$BU24</f>
        <v>524</v>
      </c>
      <c r="BQ24" s="22">
        <v>80</v>
      </c>
      <c r="BR24" s="19">
        <v>140</v>
      </c>
      <c r="BS24" s="22">
        <v>60</v>
      </c>
      <c r="BT24" s="24">
        <v>100</v>
      </c>
      <c r="BU24" s="22">
        <v>144</v>
      </c>
      <c r="BV24" s="15">
        <f>$BW24+$BX24</f>
        <v>63</v>
      </c>
      <c r="BW24" s="22">
        <v>46</v>
      </c>
      <c r="BX24" s="23">
        <v>17</v>
      </c>
      <c r="BY24" s="15">
        <f>$BZ24+$CA24+$CB24+$CC24+$CD24+$CE24+'第５表＃'!$CF24+'第５表＃'!$CG24</f>
        <v>1127</v>
      </c>
      <c r="BZ24" s="24">
        <v>459</v>
      </c>
      <c r="CA24" s="22">
        <v>22</v>
      </c>
      <c r="CB24" s="24">
        <v>123</v>
      </c>
      <c r="CC24" s="22">
        <v>384</v>
      </c>
      <c r="CD24" s="24">
        <v>75</v>
      </c>
      <c r="CE24" s="22">
        <v>0</v>
      </c>
      <c r="CF24" s="18">
        <v>0</v>
      </c>
      <c r="CG24" s="23">
        <v>64</v>
      </c>
      <c r="CH24" s="15">
        <f>$CI24+$CJ24+$CK24</f>
        <v>143</v>
      </c>
      <c r="CI24" s="22">
        <v>29</v>
      </c>
      <c r="CJ24" s="24">
        <v>102</v>
      </c>
      <c r="CK24" s="23">
        <v>12</v>
      </c>
      <c r="CL24" s="15">
        <f>$CM24+$CN24+$CO24</f>
        <v>173</v>
      </c>
      <c r="CM24" s="22">
        <v>109</v>
      </c>
      <c r="CN24" s="22">
        <v>20</v>
      </c>
      <c r="CO24" s="22">
        <v>44</v>
      </c>
    </row>
    <row r="25" spans="1:93" ht="13.5" customHeight="1">
      <c r="A25" s="195"/>
      <c r="B25" s="209"/>
      <c r="C25" s="127"/>
      <c r="D25" s="178" t="s">
        <v>149</v>
      </c>
      <c r="E25" s="107">
        <f t="shared" si="33"/>
        <v>157022</v>
      </c>
      <c r="F25" s="111">
        <f>$H25+$I25+$J25+$K25+$L25+$M25+$N25+$O25+$P25+$Q25+$R25+$S25+$T25+$U25+$V25+$W25+$X25+$Y25+$Z25+$AA25+$AB25</f>
        <v>122119</v>
      </c>
      <c r="G25" s="112">
        <f>$AC25+'第５表＃'!$AJ25+'第５表＃'!$AT25+'第５表＃'!$AX25+'第５表＃'!$AZ25+'第５表＃'!$BD25+'第５表＃'!$BG25+'第５表＃'!$BP25+'第５表＃'!$BV25+'第５表＃'!$BY25+'第５表＃'!$CH25+'第５表＃'!$CL25</f>
        <v>34903</v>
      </c>
      <c r="H25" s="113">
        <v>26636</v>
      </c>
      <c r="I25" s="111">
        <v>22926</v>
      </c>
      <c r="J25" s="113">
        <v>10103</v>
      </c>
      <c r="K25" s="111">
        <v>9726</v>
      </c>
      <c r="L25" s="113">
        <v>1134</v>
      </c>
      <c r="M25" s="111">
        <v>3461</v>
      </c>
      <c r="N25" s="111">
        <v>4997</v>
      </c>
      <c r="O25" s="111">
        <v>2222</v>
      </c>
      <c r="P25" s="111">
        <v>3106</v>
      </c>
      <c r="Q25" s="111">
        <v>10161</v>
      </c>
      <c r="R25" s="111">
        <v>3637</v>
      </c>
      <c r="S25" s="111">
        <v>3587</v>
      </c>
      <c r="T25" s="157">
        <v>3074</v>
      </c>
      <c r="U25" s="158">
        <v>4664</v>
      </c>
      <c r="V25" s="157">
        <v>2267</v>
      </c>
      <c r="W25" s="158">
        <v>2523</v>
      </c>
      <c r="X25" s="111">
        <v>864</v>
      </c>
      <c r="Y25" s="111">
        <v>3347</v>
      </c>
      <c r="Z25" s="113">
        <v>909</v>
      </c>
      <c r="AA25" s="111">
        <v>1430</v>
      </c>
      <c r="AB25" s="112">
        <v>1345</v>
      </c>
      <c r="AC25" s="107">
        <f>AD25+AE25+AF25+AG25+'第５表＃'!AH25+'第５表＃'!AI25</f>
        <v>1732</v>
      </c>
      <c r="AD25" s="113">
        <v>564</v>
      </c>
      <c r="AE25" s="111">
        <v>311</v>
      </c>
      <c r="AF25" s="113">
        <v>297</v>
      </c>
      <c r="AG25" s="111">
        <v>221</v>
      </c>
      <c r="AH25" s="111">
        <v>217</v>
      </c>
      <c r="AI25" s="23">
        <v>122</v>
      </c>
      <c r="AJ25" s="24">
        <f>$AK25+$AL25+$AM25+$AN25+$AO25+$AP25+$AQ25+'第５表＃'!$AR25+'第５表＃'!$AS25</f>
        <v>5034</v>
      </c>
      <c r="AK25" s="22">
        <v>543</v>
      </c>
      <c r="AL25" s="24">
        <v>680</v>
      </c>
      <c r="AM25" s="22">
        <v>156</v>
      </c>
      <c r="AN25" s="24">
        <v>206</v>
      </c>
      <c r="AO25" s="22">
        <v>1268</v>
      </c>
      <c r="AP25" s="24">
        <v>832</v>
      </c>
      <c r="AQ25" s="22">
        <v>659</v>
      </c>
      <c r="AR25" s="111">
        <v>351</v>
      </c>
      <c r="AS25" s="23">
        <v>339</v>
      </c>
      <c r="AT25" s="18">
        <f>$AU25+$AV25+$AW25</f>
        <v>2902</v>
      </c>
      <c r="AU25" s="18">
        <v>1226</v>
      </c>
      <c r="AV25" s="24">
        <v>1115</v>
      </c>
      <c r="AW25" s="23">
        <v>561</v>
      </c>
      <c r="AX25" s="18">
        <f>AY25</f>
        <v>390</v>
      </c>
      <c r="AY25" s="23">
        <v>390</v>
      </c>
      <c r="AZ25" s="24">
        <f>$BA25+'第５表＃'!$BB25+'第５表＃'!$BC25</f>
        <v>1370</v>
      </c>
      <c r="BA25" s="22">
        <v>508</v>
      </c>
      <c r="BB25" s="111">
        <v>429</v>
      </c>
      <c r="BC25" s="23">
        <v>433</v>
      </c>
      <c r="BD25" s="18">
        <f>$BE25+$BF25</f>
        <v>1628</v>
      </c>
      <c r="BE25" s="18">
        <v>565</v>
      </c>
      <c r="BF25" s="23">
        <v>1063</v>
      </c>
      <c r="BG25" s="18">
        <f>$BH25+$BI25+$BJ25+$BK25+'第５表＃'!$BL25+'第５表＃'!$BM25+'第５表＃'!$BN25+'第５表＃'!$BO25</f>
        <v>7361</v>
      </c>
      <c r="BH25" s="24">
        <v>416</v>
      </c>
      <c r="BI25" s="22">
        <v>1748</v>
      </c>
      <c r="BJ25" s="24">
        <v>1809</v>
      </c>
      <c r="BK25" s="22">
        <v>1185</v>
      </c>
      <c r="BL25" s="111">
        <v>1252</v>
      </c>
      <c r="BM25" s="22">
        <v>504</v>
      </c>
      <c r="BN25" s="24">
        <v>306</v>
      </c>
      <c r="BO25" s="23">
        <v>141</v>
      </c>
      <c r="BP25" s="24">
        <f>$BQ25+$BR25+$BS25+$BT25+$BU25</f>
        <v>4675</v>
      </c>
      <c r="BQ25" s="22">
        <v>578</v>
      </c>
      <c r="BR25" s="22">
        <v>1218</v>
      </c>
      <c r="BS25" s="22">
        <v>704</v>
      </c>
      <c r="BT25" s="24">
        <v>1268</v>
      </c>
      <c r="BU25" s="22">
        <v>907</v>
      </c>
      <c r="BV25" s="18">
        <f>$BW25+$BX25</f>
        <v>1311</v>
      </c>
      <c r="BW25" s="22">
        <v>909</v>
      </c>
      <c r="BX25" s="23">
        <v>402</v>
      </c>
      <c r="BY25" s="18">
        <f>$BZ25+$CA25+$CB25+$CC25+$CD25+$CE25+'第５表＃'!$CF25+'第５表＃'!$CG25</f>
        <v>4105</v>
      </c>
      <c r="BZ25" s="24">
        <v>643</v>
      </c>
      <c r="CA25" s="22">
        <v>630</v>
      </c>
      <c r="CB25" s="24">
        <v>735</v>
      </c>
      <c r="CC25" s="22">
        <v>1189</v>
      </c>
      <c r="CD25" s="24">
        <v>439</v>
      </c>
      <c r="CE25" s="22">
        <v>80</v>
      </c>
      <c r="CF25" s="18">
        <v>251</v>
      </c>
      <c r="CG25" s="23">
        <v>138</v>
      </c>
      <c r="CH25" s="24">
        <f>$CI25+$CJ25+$CK25</f>
        <v>1134</v>
      </c>
      <c r="CI25" s="22">
        <v>302</v>
      </c>
      <c r="CJ25" s="24">
        <v>468</v>
      </c>
      <c r="CK25" s="23">
        <v>364</v>
      </c>
      <c r="CL25" s="24">
        <f>$CM25+$CN25+$CO25</f>
        <v>3261</v>
      </c>
      <c r="CM25" s="22">
        <v>813</v>
      </c>
      <c r="CN25" s="22">
        <v>757</v>
      </c>
      <c r="CO25" s="22">
        <v>1691</v>
      </c>
    </row>
    <row r="26" spans="1:93" ht="13.5" customHeight="1">
      <c r="A26" s="195"/>
      <c r="B26" s="209"/>
      <c r="C26" s="128"/>
      <c r="D26" s="179"/>
      <c r="E26" s="114"/>
      <c r="F26" s="118"/>
      <c r="G26" s="115"/>
      <c r="H26" s="114"/>
      <c r="I26" s="118"/>
      <c r="J26" s="116"/>
      <c r="K26" s="118"/>
      <c r="L26" s="116"/>
      <c r="M26" s="118"/>
      <c r="N26" s="118"/>
      <c r="O26" s="118"/>
      <c r="P26" s="118"/>
      <c r="Q26" s="118"/>
      <c r="R26" s="118"/>
      <c r="S26" s="118"/>
      <c r="T26" s="159"/>
      <c r="U26" s="160"/>
      <c r="V26" s="159"/>
      <c r="W26" s="160"/>
      <c r="X26" s="118"/>
      <c r="Y26" s="118"/>
      <c r="Z26" s="116"/>
      <c r="AA26" s="118"/>
      <c r="AB26" s="115"/>
      <c r="AC26" s="114"/>
      <c r="AD26" s="116"/>
      <c r="AE26" s="118"/>
      <c r="AF26" s="116"/>
      <c r="AG26" s="118"/>
      <c r="AH26" s="118"/>
      <c r="AI26" s="23"/>
      <c r="AJ26" s="25"/>
      <c r="AK26" s="22"/>
      <c r="AL26" s="24"/>
      <c r="AM26" s="22"/>
      <c r="AN26" s="24"/>
      <c r="AO26" s="22"/>
      <c r="AP26" s="24"/>
      <c r="AQ26" s="22"/>
      <c r="AR26" s="118"/>
      <c r="AS26" s="23"/>
      <c r="AT26" s="25"/>
      <c r="AU26" s="18"/>
      <c r="AV26" s="24"/>
      <c r="AW26" s="23"/>
      <c r="AX26" s="25"/>
      <c r="AY26" s="23"/>
      <c r="AZ26" s="27"/>
      <c r="BA26" s="22"/>
      <c r="BB26" s="118"/>
      <c r="BC26" s="23"/>
      <c r="BD26" s="18"/>
      <c r="BE26" s="18"/>
      <c r="BF26" s="23"/>
      <c r="BG26" s="18"/>
      <c r="BH26" s="24"/>
      <c r="BI26" s="22"/>
      <c r="BJ26" s="24"/>
      <c r="BK26" s="22"/>
      <c r="BL26" s="118"/>
      <c r="BM26" s="22"/>
      <c r="BN26" s="24"/>
      <c r="BO26" s="23"/>
      <c r="BP26" s="24"/>
      <c r="BQ26" s="22"/>
      <c r="BR26" s="28"/>
      <c r="BS26" s="22"/>
      <c r="BT26" s="24"/>
      <c r="BU26" s="22"/>
      <c r="BV26" s="18"/>
      <c r="BW26" s="22"/>
      <c r="BX26" s="23"/>
      <c r="BY26" s="25"/>
      <c r="BZ26" s="24"/>
      <c r="CA26" s="22"/>
      <c r="CB26" s="24"/>
      <c r="CC26" s="22"/>
      <c r="CD26" s="24"/>
      <c r="CE26" s="22"/>
      <c r="CF26" s="18"/>
      <c r="CG26" s="23"/>
      <c r="CH26" s="24"/>
      <c r="CI26" s="22"/>
      <c r="CJ26" s="24"/>
      <c r="CK26" s="23"/>
      <c r="CL26" s="24"/>
      <c r="CM26" s="22"/>
      <c r="CN26" s="22"/>
      <c r="CO26" s="22"/>
    </row>
    <row r="27" spans="1:93" ht="13.5" customHeight="1">
      <c r="A27" s="195"/>
      <c r="B27" s="209"/>
      <c r="C27" s="194" t="s">
        <v>36</v>
      </c>
      <c r="D27" s="180" t="s">
        <v>150</v>
      </c>
      <c r="E27" s="107">
        <f t="shared" si="33"/>
        <v>128146</v>
      </c>
      <c r="F27" s="111">
        <f aca="true" t="shared" si="40" ref="F27:F33">$H27+$I27+$J27+$K27+$L27+$M27+$N27+$O27+$P27+$Q27+$R27+$S27+$T27+$U27+$V27+$W27+$X27+$Y27+$Z27+$AA27+$AB27</f>
        <v>99753</v>
      </c>
      <c r="G27" s="112">
        <f>$AC27+'第５表＃'!$AJ27+'第５表＃'!$AT27+'第５表＃'!$AX27+'第５表＃'!$AZ27+'第５表＃'!$BD27+'第５表＃'!$BG27+'第５表＃'!$BP27+'第５表＃'!$BV27+'第５表＃'!$BY27+'第５表＃'!$CH27+'第５表＃'!$CL27</f>
        <v>28393</v>
      </c>
      <c r="H27" s="107">
        <v>22230</v>
      </c>
      <c r="I27" s="108">
        <v>19120</v>
      </c>
      <c r="J27" s="110">
        <v>8525</v>
      </c>
      <c r="K27" s="108">
        <v>7814</v>
      </c>
      <c r="L27" s="110">
        <v>959</v>
      </c>
      <c r="M27" s="108">
        <v>2828</v>
      </c>
      <c r="N27" s="108">
        <v>3804</v>
      </c>
      <c r="O27" s="108">
        <v>1809</v>
      </c>
      <c r="P27" s="108">
        <v>2447</v>
      </c>
      <c r="Q27" s="108">
        <v>7859</v>
      </c>
      <c r="R27" s="108">
        <v>2771</v>
      </c>
      <c r="S27" s="108">
        <v>2958</v>
      </c>
      <c r="T27" s="155">
        <v>2546</v>
      </c>
      <c r="U27" s="156">
        <v>3827</v>
      </c>
      <c r="V27" s="155">
        <v>1753</v>
      </c>
      <c r="W27" s="156">
        <v>2114</v>
      </c>
      <c r="X27" s="108">
        <v>625</v>
      </c>
      <c r="Y27" s="108">
        <v>2777</v>
      </c>
      <c r="Z27" s="110">
        <v>709</v>
      </c>
      <c r="AA27" s="108">
        <v>1183</v>
      </c>
      <c r="AB27" s="109">
        <v>1095</v>
      </c>
      <c r="AC27" s="105">
        <f>AD27+AE27+AF27+AG27+'第５表＃'!AH27+'第５表＃'!AI27</f>
        <v>1364</v>
      </c>
      <c r="AD27" s="110">
        <v>465</v>
      </c>
      <c r="AE27" s="108">
        <v>262</v>
      </c>
      <c r="AF27" s="110">
        <v>224</v>
      </c>
      <c r="AG27" s="108">
        <v>178</v>
      </c>
      <c r="AH27" s="108">
        <v>164</v>
      </c>
      <c r="AI27" s="20">
        <v>71</v>
      </c>
      <c r="AJ27" s="15">
        <f>$AK27+$AL27+$AM27+$AN27+$AO27+$AP27+$AQ27+'第５表＃'!$AR27+'第５表＃'!$AS27</f>
        <v>3978</v>
      </c>
      <c r="AK27" s="19">
        <v>407</v>
      </c>
      <c r="AL27" s="21">
        <v>567</v>
      </c>
      <c r="AM27" s="19">
        <v>130</v>
      </c>
      <c r="AN27" s="21">
        <v>160</v>
      </c>
      <c r="AO27" s="19">
        <v>1006</v>
      </c>
      <c r="AP27" s="21">
        <v>659</v>
      </c>
      <c r="AQ27" s="19">
        <v>507</v>
      </c>
      <c r="AR27" s="108">
        <v>262</v>
      </c>
      <c r="AS27" s="20">
        <v>280</v>
      </c>
      <c r="AT27" s="15">
        <f aca="true" t="shared" si="41" ref="AT27:AT33">$AU27+$AV27+$AW27</f>
        <v>2415</v>
      </c>
      <c r="AU27" s="15">
        <v>1080</v>
      </c>
      <c r="AV27" s="21">
        <v>886</v>
      </c>
      <c r="AW27" s="20">
        <v>449</v>
      </c>
      <c r="AX27" s="18">
        <f aca="true" t="shared" si="42" ref="AX27:AX33">AY27</f>
        <v>288</v>
      </c>
      <c r="AY27" s="20">
        <v>288</v>
      </c>
      <c r="AZ27" s="15">
        <f>$BA27+'第５表＃'!$BB27+'第５表＃'!$BC27</f>
        <v>1097</v>
      </c>
      <c r="BA27" s="19">
        <v>395</v>
      </c>
      <c r="BB27" s="108">
        <v>353</v>
      </c>
      <c r="BC27" s="20">
        <v>349</v>
      </c>
      <c r="BD27" s="15">
        <f aca="true" t="shared" si="43" ref="BD27:BD33">$BE27+$BF27</f>
        <v>1257</v>
      </c>
      <c r="BE27" s="15">
        <v>458</v>
      </c>
      <c r="BF27" s="20">
        <v>799</v>
      </c>
      <c r="BG27" s="15">
        <f>$BH27+$BI27+$BJ27+$BK27+'第５表＃'!$BL27+'第５表＃'!$BM27+'第５表＃'!$BN27+'第５表＃'!$BO27</f>
        <v>6064</v>
      </c>
      <c r="BH27" s="21">
        <v>338</v>
      </c>
      <c r="BI27" s="19">
        <v>1494</v>
      </c>
      <c r="BJ27" s="21">
        <v>1548</v>
      </c>
      <c r="BK27" s="19">
        <v>941</v>
      </c>
      <c r="BL27" s="108">
        <v>1040</v>
      </c>
      <c r="BM27" s="19">
        <v>379</v>
      </c>
      <c r="BN27" s="21">
        <v>236</v>
      </c>
      <c r="BO27" s="20">
        <v>88</v>
      </c>
      <c r="BP27" s="15">
        <f aca="true" t="shared" si="44" ref="BP27:BP33">$BQ27+$BR27+$BS27+$BT27+$BU27</f>
        <v>3851</v>
      </c>
      <c r="BQ27" s="19">
        <v>502</v>
      </c>
      <c r="BR27" s="22">
        <v>905</v>
      </c>
      <c r="BS27" s="19">
        <v>585</v>
      </c>
      <c r="BT27" s="21">
        <v>1112</v>
      </c>
      <c r="BU27" s="19">
        <v>747</v>
      </c>
      <c r="BV27" s="15">
        <f aca="true" t="shared" si="45" ref="BV27:BV33">$BW27+$BX27</f>
        <v>1042</v>
      </c>
      <c r="BW27" s="19">
        <v>764</v>
      </c>
      <c r="BX27" s="20">
        <v>278</v>
      </c>
      <c r="BY27" s="15">
        <f>$BZ27+$CA27+$CB27+$CC27+$CD27+$CE27+'第５表＃'!$CF27+'第５表＃'!$CG27</f>
        <v>3267</v>
      </c>
      <c r="BZ27" s="21">
        <v>548</v>
      </c>
      <c r="CA27" s="19">
        <v>536</v>
      </c>
      <c r="CB27" s="21">
        <v>566</v>
      </c>
      <c r="CC27" s="19">
        <v>972</v>
      </c>
      <c r="CD27" s="21">
        <v>348</v>
      </c>
      <c r="CE27" s="19">
        <v>53</v>
      </c>
      <c r="CF27" s="15">
        <v>134</v>
      </c>
      <c r="CG27" s="20">
        <v>110</v>
      </c>
      <c r="CH27" s="15">
        <f aca="true" t="shared" si="46" ref="CH27:CH33">$CI27+$CJ27+$CK27</f>
        <v>948</v>
      </c>
      <c r="CI27" s="19">
        <v>276</v>
      </c>
      <c r="CJ27" s="21">
        <v>388</v>
      </c>
      <c r="CK27" s="20">
        <v>284</v>
      </c>
      <c r="CL27" s="15">
        <f aca="true" t="shared" si="47" ref="CL27:CL33">$CM27+$CN27+$CO27</f>
        <v>2822</v>
      </c>
      <c r="CM27" s="19">
        <v>699</v>
      </c>
      <c r="CN27" s="19">
        <v>584</v>
      </c>
      <c r="CO27" s="19">
        <v>1539</v>
      </c>
    </row>
    <row r="28" spans="1:93" ht="13.5" customHeight="1">
      <c r="A28" s="195"/>
      <c r="B28" s="209"/>
      <c r="C28" s="195"/>
      <c r="D28" s="181" t="s">
        <v>151</v>
      </c>
      <c r="E28" s="107">
        <f t="shared" si="33"/>
        <v>38369</v>
      </c>
      <c r="F28" s="111">
        <f t="shared" si="40"/>
        <v>31187</v>
      </c>
      <c r="G28" s="112">
        <f>$AC28+'第５表＃'!$AJ28+'第５表＃'!$AT28+'第５表＃'!$AX28+'第５表＃'!$AZ28+'第５表＃'!$BD28+'第５表＃'!$BG28+'第５表＃'!$BP28+'第５表＃'!$BV28+'第５表＃'!$BY28+'第５表＃'!$CH28+'第５表＃'!$CL28</f>
        <v>7182</v>
      </c>
      <c r="H28" s="113">
        <v>7120</v>
      </c>
      <c r="I28" s="111">
        <v>6128</v>
      </c>
      <c r="J28" s="113">
        <v>2444</v>
      </c>
      <c r="K28" s="111">
        <v>2563</v>
      </c>
      <c r="L28" s="113">
        <v>200</v>
      </c>
      <c r="M28" s="111">
        <v>786</v>
      </c>
      <c r="N28" s="111">
        <v>1059</v>
      </c>
      <c r="O28" s="111">
        <v>408</v>
      </c>
      <c r="P28" s="111">
        <v>604</v>
      </c>
      <c r="Q28" s="111">
        <v>2700</v>
      </c>
      <c r="R28" s="111">
        <v>1214</v>
      </c>
      <c r="S28" s="111">
        <v>755</v>
      </c>
      <c r="T28" s="157">
        <v>659</v>
      </c>
      <c r="U28" s="158">
        <v>1328</v>
      </c>
      <c r="V28" s="157">
        <v>450</v>
      </c>
      <c r="W28" s="158">
        <v>786</v>
      </c>
      <c r="X28" s="111">
        <v>221</v>
      </c>
      <c r="Y28" s="111">
        <v>970</v>
      </c>
      <c r="Z28" s="113">
        <v>213</v>
      </c>
      <c r="AA28" s="111">
        <v>309</v>
      </c>
      <c r="AB28" s="112">
        <v>270</v>
      </c>
      <c r="AC28" s="107">
        <f>AD28+AE28+AF28+AG28+'第５表＃'!AH28+'第５表＃'!AI28</f>
        <v>341</v>
      </c>
      <c r="AD28" s="113">
        <v>91</v>
      </c>
      <c r="AE28" s="111">
        <v>70</v>
      </c>
      <c r="AF28" s="113">
        <v>67</v>
      </c>
      <c r="AG28" s="111">
        <v>35</v>
      </c>
      <c r="AH28" s="111">
        <v>44</v>
      </c>
      <c r="AI28" s="23">
        <v>34</v>
      </c>
      <c r="AJ28" s="18">
        <f>$AK28+$AL28+$AM28+$AN28+$AO28+$AP28+$AQ28+'第５表＃'!$AR28+'第５表＃'!$AS28</f>
        <v>915</v>
      </c>
      <c r="AK28" s="22">
        <v>127</v>
      </c>
      <c r="AL28" s="24">
        <v>110</v>
      </c>
      <c r="AM28" s="22">
        <v>24</v>
      </c>
      <c r="AN28" s="24">
        <v>40</v>
      </c>
      <c r="AO28" s="22">
        <v>204</v>
      </c>
      <c r="AP28" s="24">
        <v>150</v>
      </c>
      <c r="AQ28" s="22">
        <v>117</v>
      </c>
      <c r="AR28" s="111">
        <v>85</v>
      </c>
      <c r="AS28" s="23">
        <v>58</v>
      </c>
      <c r="AT28" s="18">
        <f t="shared" si="41"/>
        <v>870</v>
      </c>
      <c r="AU28" s="18">
        <v>523</v>
      </c>
      <c r="AV28" s="24">
        <v>226</v>
      </c>
      <c r="AW28" s="23">
        <v>121</v>
      </c>
      <c r="AX28" s="18">
        <f t="shared" si="42"/>
        <v>90</v>
      </c>
      <c r="AY28" s="23">
        <v>90</v>
      </c>
      <c r="AZ28" s="18">
        <f>$BA28+'第５表＃'!$BB28+'第５表＃'!$BC28</f>
        <v>304</v>
      </c>
      <c r="BA28" s="22">
        <v>104</v>
      </c>
      <c r="BB28" s="111">
        <v>116</v>
      </c>
      <c r="BC28" s="23">
        <v>84</v>
      </c>
      <c r="BD28" s="18">
        <f t="shared" si="43"/>
        <v>393</v>
      </c>
      <c r="BE28" s="18">
        <v>119</v>
      </c>
      <c r="BF28" s="23">
        <v>274</v>
      </c>
      <c r="BG28" s="18">
        <f>$BH28+$BI28+$BJ28+$BK28+'第５表＃'!$BL28+'第５表＃'!$BM28+'第５表＃'!$BN28+'第５表＃'!$BO28</f>
        <v>1317</v>
      </c>
      <c r="BH28" s="24">
        <v>61</v>
      </c>
      <c r="BI28" s="22">
        <v>266</v>
      </c>
      <c r="BJ28" s="24">
        <v>271</v>
      </c>
      <c r="BK28" s="22">
        <v>294</v>
      </c>
      <c r="BL28" s="111">
        <v>249</v>
      </c>
      <c r="BM28" s="22">
        <v>85</v>
      </c>
      <c r="BN28" s="24">
        <v>56</v>
      </c>
      <c r="BO28" s="23">
        <v>35</v>
      </c>
      <c r="BP28" s="18">
        <f t="shared" si="44"/>
        <v>846</v>
      </c>
      <c r="BQ28" s="22">
        <v>128</v>
      </c>
      <c r="BR28" s="22">
        <v>250</v>
      </c>
      <c r="BS28" s="22">
        <v>123</v>
      </c>
      <c r="BT28" s="24">
        <v>193</v>
      </c>
      <c r="BU28" s="22">
        <v>152</v>
      </c>
      <c r="BV28" s="18">
        <f t="shared" si="45"/>
        <v>249</v>
      </c>
      <c r="BW28" s="22">
        <v>157</v>
      </c>
      <c r="BX28" s="23">
        <v>92</v>
      </c>
      <c r="BY28" s="18">
        <f>$BZ28+$CA28+$CB28+$CC28+$CD28+$CE28+'第５表＃'!$CF28+'第５表＃'!$CG28</f>
        <v>1182</v>
      </c>
      <c r="BZ28" s="24">
        <v>270</v>
      </c>
      <c r="CA28" s="22">
        <v>97</v>
      </c>
      <c r="CB28" s="24">
        <v>179</v>
      </c>
      <c r="CC28" s="22">
        <v>370</v>
      </c>
      <c r="CD28" s="24">
        <v>98</v>
      </c>
      <c r="CE28" s="22">
        <v>18</v>
      </c>
      <c r="CF28" s="18">
        <v>76</v>
      </c>
      <c r="CG28" s="23">
        <v>74</v>
      </c>
      <c r="CH28" s="18">
        <f t="shared" si="46"/>
        <v>227</v>
      </c>
      <c r="CI28" s="22">
        <v>44</v>
      </c>
      <c r="CJ28" s="24">
        <v>116</v>
      </c>
      <c r="CK28" s="23">
        <v>67</v>
      </c>
      <c r="CL28" s="18">
        <f t="shared" si="47"/>
        <v>448</v>
      </c>
      <c r="CM28" s="22">
        <v>160</v>
      </c>
      <c r="CN28" s="22">
        <v>147</v>
      </c>
      <c r="CO28" s="22">
        <v>141</v>
      </c>
    </row>
    <row r="29" spans="1:93" ht="13.5" customHeight="1">
      <c r="A29" s="195"/>
      <c r="B29" s="209"/>
      <c r="C29" s="195"/>
      <c r="D29" s="181" t="s">
        <v>152</v>
      </c>
      <c r="E29" s="107">
        <f t="shared" si="33"/>
        <v>2423</v>
      </c>
      <c r="F29" s="111">
        <f t="shared" si="40"/>
        <v>2006</v>
      </c>
      <c r="G29" s="112">
        <f>$AC29+'第５表＃'!$AJ29+'第５表＃'!$AT29+'第５表＃'!$AX29+'第５表＃'!$AZ29+'第５表＃'!$BD29+'第５表＃'!$BG29+'第５表＃'!$BP29+'第５表＃'!$BV29+'第５表＃'!$BY29+'第５表＃'!$CH29+'第５表＃'!$CL29</f>
        <v>417</v>
      </c>
      <c r="H29" s="113">
        <v>396</v>
      </c>
      <c r="I29" s="111">
        <v>322</v>
      </c>
      <c r="J29" s="113">
        <v>137</v>
      </c>
      <c r="K29" s="111">
        <v>261</v>
      </c>
      <c r="L29" s="113">
        <v>5</v>
      </c>
      <c r="M29" s="111">
        <v>46</v>
      </c>
      <c r="N29" s="111">
        <v>79</v>
      </c>
      <c r="O29" s="111">
        <v>17</v>
      </c>
      <c r="P29" s="111">
        <v>64</v>
      </c>
      <c r="Q29" s="111">
        <v>212</v>
      </c>
      <c r="R29" s="111">
        <v>85</v>
      </c>
      <c r="S29" s="111">
        <v>55</v>
      </c>
      <c r="T29" s="157">
        <v>44</v>
      </c>
      <c r="U29" s="158">
        <v>92</v>
      </c>
      <c r="V29" s="157">
        <v>31</v>
      </c>
      <c r="W29" s="158">
        <v>35</v>
      </c>
      <c r="X29" s="111">
        <v>28</v>
      </c>
      <c r="Y29" s="111">
        <v>44</v>
      </c>
      <c r="Z29" s="113">
        <v>21</v>
      </c>
      <c r="AA29" s="111">
        <v>16</v>
      </c>
      <c r="AB29" s="112">
        <v>16</v>
      </c>
      <c r="AC29" s="107">
        <f>AD29+AE29+AF29+AG29+'第５表＃'!AH29+'第５表＃'!AI29</f>
        <v>13</v>
      </c>
      <c r="AD29" s="113">
        <v>5</v>
      </c>
      <c r="AE29" s="111">
        <v>1</v>
      </c>
      <c r="AF29" s="113">
        <v>1</v>
      </c>
      <c r="AG29" s="111">
        <v>3</v>
      </c>
      <c r="AH29" s="111">
        <v>1</v>
      </c>
      <c r="AI29" s="23">
        <v>2</v>
      </c>
      <c r="AJ29" s="18">
        <f>$AK29+$AL29+$AM29+$AN29+$AO29+$AP29+$AQ29+'第５表＃'!$AR29+'第５表＃'!$AS29</f>
        <v>53</v>
      </c>
      <c r="AK29" s="22">
        <v>6</v>
      </c>
      <c r="AL29" s="24">
        <v>7</v>
      </c>
      <c r="AM29" s="22">
        <v>1</v>
      </c>
      <c r="AN29" s="24">
        <v>2</v>
      </c>
      <c r="AO29" s="22">
        <v>14</v>
      </c>
      <c r="AP29" s="24">
        <v>3</v>
      </c>
      <c r="AQ29" s="22">
        <v>9</v>
      </c>
      <c r="AR29" s="111">
        <v>7</v>
      </c>
      <c r="AS29" s="23">
        <v>4</v>
      </c>
      <c r="AT29" s="18">
        <f t="shared" si="41"/>
        <v>42</v>
      </c>
      <c r="AU29" s="18">
        <v>21</v>
      </c>
      <c r="AV29" s="24">
        <v>15</v>
      </c>
      <c r="AW29" s="23">
        <v>6</v>
      </c>
      <c r="AX29" s="18">
        <f t="shared" si="42"/>
        <v>1</v>
      </c>
      <c r="AY29" s="23">
        <v>1</v>
      </c>
      <c r="AZ29" s="18">
        <f>$BA29+'第５表＃'!$BB29+'第５表＃'!$BC29</f>
        <v>25</v>
      </c>
      <c r="BA29" s="22">
        <v>9</v>
      </c>
      <c r="BB29" s="111">
        <v>8</v>
      </c>
      <c r="BC29" s="23">
        <v>8</v>
      </c>
      <c r="BD29" s="18">
        <f t="shared" si="43"/>
        <v>40</v>
      </c>
      <c r="BE29" s="18">
        <v>10</v>
      </c>
      <c r="BF29" s="23">
        <v>30</v>
      </c>
      <c r="BG29" s="18">
        <f>$BH29+$BI29+$BJ29+$BK29+'第５表＃'!$BL29+'第５表＃'!$BM29+'第５表＃'!$BN29+'第５表＃'!$BO29</f>
        <v>58</v>
      </c>
      <c r="BH29" s="24">
        <v>1</v>
      </c>
      <c r="BI29" s="22">
        <v>7</v>
      </c>
      <c r="BJ29" s="24">
        <v>7</v>
      </c>
      <c r="BK29" s="22">
        <v>14</v>
      </c>
      <c r="BL29" s="111">
        <v>10</v>
      </c>
      <c r="BM29" s="22">
        <v>12</v>
      </c>
      <c r="BN29" s="24">
        <v>3</v>
      </c>
      <c r="BO29" s="23">
        <v>4</v>
      </c>
      <c r="BP29" s="18">
        <f t="shared" si="44"/>
        <v>56</v>
      </c>
      <c r="BQ29" s="22">
        <v>3</v>
      </c>
      <c r="BR29" s="22">
        <v>15</v>
      </c>
      <c r="BS29" s="22">
        <v>8</v>
      </c>
      <c r="BT29" s="24">
        <v>13</v>
      </c>
      <c r="BU29" s="22">
        <v>17</v>
      </c>
      <c r="BV29" s="18">
        <f t="shared" si="45"/>
        <v>16</v>
      </c>
      <c r="BW29" s="22">
        <v>4</v>
      </c>
      <c r="BX29" s="23">
        <v>12</v>
      </c>
      <c r="BY29" s="18">
        <f>$BZ29+$CA29+$CB29+$CC29+$CD29+$CE29+'第５表＃'!$CF29+'第５表＃'!$CG29</f>
        <v>83</v>
      </c>
      <c r="BZ29" s="24">
        <v>9</v>
      </c>
      <c r="CA29" s="22">
        <v>4</v>
      </c>
      <c r="CB29" s="24">
        <v>13</v>
      </c>
      <c r="CC29" s="22">
        <v>26</v>
      </c>
      <c r="CD29" s="24">
        <v>8</v>
      </c>
      <c r="CE29" s="22">
        <v>4</v>
      </c>
      <c r="CF29" s="18">
        <v>15</v>
      </c>
      <c r="CG29" s="23">
        <v>4</v>
      </c>
      <c r="CH29" s="18">
        <f t="shared" si="46"/>
        <v>12</v>
      </c>
      <c r="CI29" s="22">
        <v>1</v>
      </c>
      <c r="CJ29" s="24">
        <v>6</v>
      </c>
      <c r="CK29" s="23">
        <v>5</v>
      </c>
      <c r="CL29" s="18">
        <f t="shared" si="47"/>
        <v>18</v>
      </c>
      <c r="CM29" s="22">
        <v>6</v>
      </c>
      <c r="CN29" s="22">
        <v>7</v>
      </c>
      <c r="CO29" s="22">
        <v>5</v>
      </c>
    </row>
    <row r="30" spans="1:93" ht="13.5" customHeight="1">
      <c r="A30" s="195"/>
      <c r="B30" s="209"/>
      <c r="C30" s="195"/>
      <c r="D30" s="181" t="s">
        <v>153</v>
      </c>
      <c r="E30" s="107">
        <f t="shared" si="33"/>
        <v>9406</v>
      </c>
      <c r="F30" s="111">
        <f t="shared" si="40"/>
        <v>7310</v>
      </c>
      <c r="G30" s="112">
        <f>$AC30+'第５表＃'!$AJ30+'第５表＃'!$AT30+'第５表＃'!$AX30+'第５表＃'!$AZ30+'第５表＃'!$BD30+'第５表＃'!$BG30+'第５表＃'!$BP30+'第５表＃'!$BV30+'第５表＃'!$BY30+'第５表＃'!$CH30+'第５表＃'!$CL30</f>
        <v>2096</v>
      </c>
      <c r="H30" s="113">
        <v>968</v>
      </c>
      <c r="I30" s="111">
        <v>1345</v>
      </c>
      <c r="J30" s="113">
        <v>478</v>
      </c>
      <c r="K30" s="111">
        <v>742</v>
      </c>
      <c r="L30" s="113">
        <v>30</v>
      </c>
      <c r="M30" s="111">
        <v>157</v>
      </c>
      <c r="N30" s="111">
        <v>294</v>
      </c>
      <c r="O30" s="111">
        <v>83</v>
      </c>
      <c r="P30" s="111">
        <v>203</v>
      </c>
      <c r="Q30" s="111">
        <v>1049</v>
      </c>
      <c r="R30" s="111">
        <v>429</v>
      </c>
      <c r="S30" s="111">
        <v>116</v>
      </c>
      <c r="T30" s="157">
        <v>183</v>
      </c>
      <c r="U30" s="158">
        <v>337</v>
      </c>
      <c r="V30" s="157">
        <v>145</v>
      </c>
      <c r="W30" s="158">
        <v>194</v>
      </c>
      <c r="X30" s="111">
        <v>50</v>
      </c>
      <c r="Y30" s="111">
        <v>234</v>
      </c>
      <c r="Z30" s="113">
        <v>59</v>
      </c>
      <c r="AA30" s="111">
        <v>134</v>
      </c>
      <c r="AB30" s="112">
        <v>80</v>
      </c>
      <c r="AC30" s="107">
        <f>AD30+AE30+AF30+AG30+'第５表＃'!AH30+'第５表＃'!AI30</f>
        <v>60</v>
      </c>
      <c r="AD30" s="113">
        <v>6</v>
      </c>
      <c r="AE30" s="111">
        <v>11</v>
      </c>
      <c r="AF30" s="113">
        <v>5</v>
      </c>
      <c r="AG30" s="111">
        <v>15</v>
      </c>
      <c r="AH30" s="111">
        <v>6</v>
      </c>
      <c r="AI30" s="23">
        <v>17</v>
      </c>
      <c r="AJ30" s="18">
        <f>$AK30+$AL30+$AM30+$AN30+$AO30+$AP30+$AQ30+'第５表＃'!$AR30+'第５表＃'!$AS30</f>
        <v>235</v>
      </c>
      <c r="AK30" s="22">
        <v>37</v>
      </c>
      <c r="AL30" s="24">
        <v>17</v>
      </c>
      <c r="AM30" s="22">
        <v>2</v>
      </c>
      <c r="AN30" s="24">
        <v>9</v>
      </c>
      <c r="AO30" s="22">
        <v>75</v>
      </c>
      <c r="AP30" s="24">
        <v>24</v>
      </c>
      <c r="AQ30" s="22">
        <v>34</v>
      </c>
      <c r="AR30" s="111">
        <v>21</v>
      </c>
      <c r="AS30" s="23">
        <v>16</v>
      </c>
      <c r="AT30" s="18">
        <f t="shared" si="41"/>
        <v>209</v>
      </c>
      <c r="AU30" s="18">
        <v>97</v>
      </c>
      <c r="AV30" s="24">
        <v>72</v>
      </c>
      <c r="AW30" s="23">
        <v>40</v>
      </c>
      <c r="AX30" s="18">
        <f t="shared" si="42"/>
        <v>26</v>
      </c>
      <c r="AY30" s="23">
        <v>26</v>
      </c>
      <c r="AZ30" s="18">
        <f>$BA30+'第５表＃'!$BB30+'第５表＃'!$BC30</f>
        <v>97</v>
      </c>
      <c r="BA30" s="22">
        <v>28</v>
      </c>
      <c r="BB30" s="111">
        <v>38</v>
      </c>
      <c r="BC30" s="23">
        <v>31</v>
      </c>
      <c r="BD30" s="18">
        <f t="shared" si="43"/>
        <v>164</v>
      </c>
      <c r="BE30" s="18">
        <v>32</v>
      </c>
      <c r="BF30" s="23">
        <v>132</v>
      </c>
      <c r="BG30" s="18">
        <f>$BH30+$BI30+$BJ30+$BK30+'第５表＃'!$BL30+'第５表＃'!$BM30+'第５表＃'!$BN30+'第５表＃'!$BO30</f>
        <v>409</v>
      </c>
      <c r="BH30" s="24">
        <v>14</v>
      </c>
      <c r="BI30" s="22">
        <v>73</v>
      </c>
      <c r="BJ30" s="24">
        <v>64</v>
      </c>
      <c r="BK30" s="22">
        <v>111</v>
      </c>
      <c r="BL30" s="111">
        <v>109</v>
      </c>
      <c r="BM30" s="22">
        <v>16</v>
      </c>
      <c r="BN30" s="24">
        <v>9</v>
      </c>
      <c r="BO30" s="23">
        <v>13</v>
      </c>
      <c r="BP30" s="18">
        <f t="shared" si="44"/>
        <v>278</v>
      </c>
      <c r="BQ30" s="22">
        <v>13</v>
      </c>
      <c r="BR30" s="22">
        <v>136</v>
      </c>
      <c r="BS30" s="22">
        <v>41</v>
      </c>
      <c r="BT30" s="24">
        <v>23</v>
      </c>
      <c r="BU30" s="22">
        <v>65</v>
      </c>
      <c r="BV30" s="18">
        <f t="shared" si="45"/>
        <v>48</v>
      </c>
      <c r="BW30" s="22">
        <v>19</v>
      </c>
      <c r="BX30" s="23">
        <v>29</v>
      </c>
      <c r="BY30" s="18">
        <f>$BZ30+$CA30+$CB30+$CC30+$CD30+$CE30+'第５表＃'!$CF30+'第５表＃'!$CG30</f>
        <v>400</v>
      </c>
      <c r="BZ30" s="24">
        <v>163</v>
      </c>
      <c r="CA30" s="22">
        <v>11</v>
      </c>
      <c r="CB30" s="24">
        <v>55</v>
      </c>
      <c r="CC30" s="22">
        <v>115</v>
      </c>
      <c r="CD30" s="24">
        <v>29</v>
      </c>
      <c r="CE30" s="22">
        <v>4</v>
      </c>
      <c r="CF30" s="18">
        <v>13</v>
      </c>
      <c r="CG30" s="23">
        <v>10</v>
      </c>
      <c r="CH30" s="18">
        <f t="shared" si="46"/>
        <v>56</v>
      </c>
      <c r="CI30" s="22">
        <v>8</v>
      </c>
      <c r="CJ30" s="24">
        <v>40</v>
      </c>
      <c r="CK30" s="23">
        <v>8</v>
      </c>
      <c r="CL30" s="18">
        <f t="shared" si="47"/>
        <v>114</v>
      </c>
      <c r="CM30" s="22">
        <v>38</v>
      </c>
      <c r="CN30" s="22">
        <v>30</v>
      </c>
      <c r="CO30" s="22">
        <v>46</v>
      </c>
    </row>
    <row r="31" spans="1:93" ht="13.5" customHeight="1">
      <c r="A31" s="195"/>
      <c r="B31" s="209"/>
      <c r="C31" s="196"/>
      <c r="D31" s="179" t="s">
        <v>37</v>
      </c>
      <c r="E31" s="114">
        <f t="shared" si="33"/>
        <v>6810</v>
      </c>
      <c r="F31" s="118">
        <f t="shared" si="40"/>
        <v>5792</v>
      </c>
      <c r="G31" s="115">
        <f>$AC31+'第５表＃'!$AJ31+'第５表＃'!$AT31+'第５表＃'!$AX31+'第５表＃'!$AZ31+'第５表＃'!$BD31+'第５表＃'!$BG31+'第５表＃'!$BP31+'第５表＃'!$BV31+'第５表＃'!$BY31+'第５表＃'!$CH31+'第５表＃'!$CL31</f>
        <v>1018</v>
      </c>
      <c r="H31" s="116">
        <v>770</v>
      </c>
      <c r="I31" s="118">
        <v>800</v>
      </c>
      <c r="J31" s="116">
        <v>414</v>
      </c>
      <c r="K31" s="118">
        <v>629</v>
      </c>
      <c r="L31" s="116">
        <v>5</v>
      </c>
      <c r="M31" s="118">
        <v>71</v>
      </c>
      <c r="N31" s="118">
        <v>252</v>
      </c>
      <c r="O31" s="118">
        <v>24</v>
      </c>
      <c r="P31" s="118">
        <v>190</v>
      </c>
      <c r="Q31" s="118">
        <v>1557</v>
      </c>
      <c r="R31" s="118">
        <v>263</v>
      </c>
      <c r="S31" s="118">
        <v>103</v>
      </c>
      <c r="T31" s="159">
        <v>51</v>
      </c>
      <c r="U31" s="160">
        <v>236</v>
      </c>
      <c r="V31" s="159">
        <v>45</v>
      </c>
      <c r="W31" s="160">
        <v>149</v>
      </c>
      <c r="X31" s="118">
        <v>27</v>
      </c>
      <c r="Y31" s="118">
        <v>101</v>
      </c>
      <c r="Z31" s="116">
        <v>19</v>
      </c>
      <c r="AA31" s="118">
        <v>52</v>
      </c>
      <c r="AB31" s="115">
        <v>34</v>
      </c>
      <c r="AC31" s="107">
        <f>AD31+AE31+AF31+AG31+'第５表＃'!AH31+'第５表＃'!AI31</f>
        <v>13</v>
      </c>
      <c r="AD31" s="116">
        <v>3</v>
      </c>
      <c r="AE31" s="118">
        <v>1</v>
      </c>
      <c r="AF31" s="116">
        <v>0</v>
      </c>
      <c r="AG31" s="118">
        <v>0</v>
      </c>
      <c r="AH31" s="118">
        <v>2</v>
      </c>
      <c r="AI31" s="26">
        <v>7</v>
      </c>
      <c r="AJ31" s="24">
        <f>$AK31+$AL31+$AM31+$AN31+$AO31+$AP31+$AQ31+'第５表＃'!$AR31+'第５表＃'!$AS31</f>
        <v>68</v>
      </c>
      <c r="AK31" s="28">
        <v>18</v>
      </c>
      <c r="AL31" s="27">
        <v>7</v>
      </c>
      <c r="AM31" s="28">
        <v>0</v>
      </c>
      <c r="AN31" s="27">
        <v>2</v>
      </c>
      <c r="AO31" s="28">
        <v>21</v>
      </c>
      <c r="AP31" s="27">
        <v>4</v>
      </c>
      <c r="AQ31" s="28">
        <v>10</v>
      </c>
      <c r="AR31" s="118">
        <v>2</v>
      </c>
      <c r="AS31" s="26">
        <v>4</v>
      </c>
      <c r="AT31" s="18">
        <f t="shared" si="41"/>
        <v>192</v>
      </c>
      <c r="AU31" s="25">
        <v>139</v>
      </c>
      <c r="AV31" s="27">
        <v>40</v>
      </c>
      <c r="AW31" s="26">
        <v>13</v>
      </c>
      <c r="AX31" s="25">
        <f t="shared" si="42"/>
        <v>15</v>
      </c>
      <c r="AY31" s="26">
        <v>15</v>
      </c>
      <c r="AZ31" s="24">
        <f>$BA31+'第５表＃'!$BB31+'第５表＃'!$BC31</f>
        <v>90</v>
      </c>
      <c r="BA31" s="28">
        <v>10</v>
      </c>
      <c r="BB31" s="118">
        <v>67</v>
      </c>
      <c r="BC31" s="26">
        <v>13</v>
      </c>
      <c r="BD31" s="18">
        <f t="shared" si="43"/>
        <v>97</v>
      </c>
      <c r="BE31" s="25">
        <v>23</v>
      </c>
      <c r="BF31" s="26">
        <v>74</v>
      </c>
      <c r="BG31" s="18">
        <f>$BH31+$BI31+$BJ31+$BK31+'第５表＃'!$BL31+'第５表＃'!$BM31+'第５表＃'!$BN31+'第５表＃'!$BO31</f>
        <v>198</v>
      </c>
      <c r="BH31" s="27">
        <v>11</v>
      </c>
      <c r="BI31" s="28">
        <v>26</v>
      </c>
      <c r="BJ31" s="27">
        <v>24</v>
      </c>
      <c r="BK31" s="28">
        <v>77</v>
      </c>
      <c r="BL31" s="118">
        <v>45</v>
      </c>
      <c r="BM31" s="28">
        <v>10</v>
      </c>
      <c r="BN31" s="27">
        <v>2</v>
      </c>
      <c r="BO31" s="26">
        <v>3</v>
      </c>
      <c r="BP31" s="24">
        <f t="shared" si="44"/>
        <v>114</v>
      </c>
      <c r="BQ31" s="28">
        <v>10</v>
      </c>
      <c r="BR31" s="28">
        <v>37</v>
      </c>
      <c r="BS31" s="28">
        <v>4</v>
      </c>
      <c r="BT31" s="27">
        <v>19</v>
      </c>
      <c r="BU31" s="28">
        <v>44</v>
      </c>
      <c r="BV31" s="18">
        <f t="shared" si="45"/>
        <v>17</v>
      </c>
      <c r="BW31" s="28">
        <v>11</v>
      </c>
      <c r="BX31" s="26">
        <v>6</v>
      </c>
      <c r="BY31" s="18">
        <f>$BZ31+$CA31+$CB31+$CC31+$CD31+$CE31+'第５表＃'!$CF31+'第５表＃'!$CG31</f>
        <v>170</v>
      </c>
      <c r="BZ31" s="27">
        <v>60</v>
      </c>
      <c r="CA31" s="28">
        <v>3</v>
      </c>
      <c r="CB31" s="27">
        <v>33</v>
      </c>
      <c r="CC31" s="28">
        <v>37</v>
      </c>
      <c r="CD31" s="27">
        <v>20</v>
      </c>
      <c r="CE31" s="28">
        <v>1</v>
      </c>
      <c r="CF31" s="25">
        <v>13</v>
      </c>
      <c r="CG31" s="26">
        <v>3</v>
      </c>
      <c r="CH31" s="24">
        <f t="shared" si="46"/>
        <v>22</v>
      </c>
      <c r="CI31" s="28">
        <v>2</v>
      </c>
      <c r="CJ31" s="27">
        <v>12</v>
      </c>
      <c r="CK31" s="26">
        <v>8</v>
      </c>
      <c r="CL31" s="24">
        <f t="shared" si="47"/>
        <v>22</v>
      </c>
      <c r="CM31" s="28">
        <v>9</v>
      </c>
      <c r="CN31" s="28">
        <v>9</v>
      </c>
      <c r="CO31" s="28">
        <v>4</v>
      </c>
    </row>
    <row r="32" spans="1:93" ht="13.5" customHeight="1">
      <c r="A32" s="195"/>
      <c r="B32" s="209"/>
      <c r="C32" s="197" t="s">
        <v>38</v>
      </c>
      <c r="D32" s="177" t="s">
        <v>154</v>
      </c>
      <c r="E32" s="107">
        <f t="shared" si="33"/>
        <v>2802</v>
      </c>
      <c r="F32" s="111">
        <f t="shared" si="40"/>
        <v>2529</v>
      </c>
      <c r="G32" s="112">
        <f>$AC32+'第５表＃'!$AJ32+'第５表＃'!$AT32+'第５表＃'!$AX32+'第５表＃'!$AZ32+'第５表＃'!$BD32+'第５表＃'!$BG32+'第５表＃'!$BP32+'第５表＃'!$BV32+'第５表＃'!$BY32+'第５表＃'!$CH32+'第５表＃'!$CL32</f>
        <v>273</v>
      </c>
      <c r="H32" s="110">
        <v>221</v>
      </c>
      <c r="I32" s="108">
        <v>340</v>
      </c>
      <c r="J32" s="110">
        <v>250</v>
      </c>
      <c r="K32" s="108">
        <v>659</v>
      </c>
      <c r="L32" s="110">
        <v>1</v>
      </c>
      <c r="M32" s="108">
        <v>37</v>
      </c>
      <c r="N32" s="108">
        <v>74</v>
      </c>
      <c r="O32" s="108">
        <v>4</v>
      </c>
      <c r="P32" s="108">
        <v>46</v>
      </c>
      <c r="Q32" s="108">
        <v>504</v>
      </c>
      <c r="R32" s="108">
        <v>163</v>
      </c>
      <c r="S32" s="108">
        <v>33</v>
      </c>
      <c r="T32" s="155">
        <v>15</v>
      </c>
      <c r="U32" s="156">
        <v>81</v>
      </c>
      <c r="V32" s="155">
        <v>7</v>
      </c>
      <c r="W32" s="156">
        <v>37</v>
      </c>
      <c r="X32" s="108">
        <v>2</v>
      </c>
      <c r="Y32" s="108">
        <v>22</v>
      </c>
      <c r="Z32" s="110">
        <v>4</v>
      </c>
      <c r="AA32" s="108">
        <v>19</v>
      </c>
      <c r="AB32" s="109">
        <v>10</v>
      </c>
      <c r="AC32" s="105">
        <f>AD32+AE32+AF32+AG32+'第５表＃'!AH32+'第５表＃'!AI32</f>
        <v>2</v>
      </c>
      <c r="AD32" s="110">
        <v>1</v>
      </c>
      <c r="AE32" s="108">
        <v>0</v>
      </c>
      <c r="AF32" s="110">
        <v>0</v>
      </c>
      <c r="AG32" s="108">
        <v>1</v>
      </c>
      <c r="AH32" s="108">
        <v>0</v>
      </c>
      <c r="AI32" s="23">
        <v>0</v>
      </c>
      <c r="AJ32" s="15">
        <f>$AK32+$AL32+$AM32+$AN32+$AO32+$AP32+$AQ32+'第５表＃'!$AR32+'第５表＃'!$AS32</f>
        <v>18</v>
      </c>
      <c r="AK32" s="22">
        <v>13</v>
      </c>
      <c r="AL32" s="24">
        <v>0</v>
      </c>
      <c r="AM32" s="22">
        <v>0</v>
      </c>
      <c r="AN32" s="24">
        <v>0</v>
      </c>
      <c r="AO32" s="22">
        <v>4</v>
      </c>
      <c r="AP32" s="24">
        <v>0</v>
      </c>
      <c r="AQ32" s="22">
        <v>1</v>
      </c>
      <c r="AR32" s="108">
        <v>0</v>
      </c>
      <c r="AS32" s="23">
        <v>0</v>
      </c>
      <c r="AT32" s="15">
        <f t="shared" si="41"/>
        <v>18</v>
      </c>
      <c r="AU32" s="18">
        <v>11</v>
      </c>
      <c r="AV32" s="24">
        <v>5</v>
      </c>
      <c r="AW32" s="20">
        <v>2</v>
      </c>
      <c r="AX32" s="18">
        <f t="shared" si="42"/>
        <v>2</v>
      </c>
      <c r="AY32" s="23">
        <v>2</v>
      </c>
      <c r="AZ32" s="15">
        <f>$BA32+'第５表＃'!$BB32+'第５表＃'!$BC32</f>
        <v>18</v>
      </c>
      <c r="BA32" s="22">
        <v>0</v>
      </c>
      <c r="BB32" s="108">
        <v>14</v>
      </c>
      <c r="BC32" s="23">
        <v>4</v>
      </c>
      <c r="BD32" s="15">
        <f t="shared" si="43"/>
        <v>68</v>
      </c>
      <c r="BE32" s="18">
        <v>6</v>
      </c>
      <c r="BF32" s="23">
        <v>62</v>
      </c>
      <c r="BG32" s="15">
        <f>$BH32+$BI32+$BJ32+$BK32+'第５表＃'!$BL32+'第５表＃'!$BM32+'第５表＃'!$BN32+'第５表＃'!$BO32</f>
        <v>55</v>
      </c>
      <c r="BH32" s="24">
        <v>11</v>
      </c>
      <c r="BI32" s="22">
        <v>6</v>
      </c>
      <c r="BJ32" s="24">
        <v>0</v>
      </c>
      <c r="BK32" s="22">
        <v>32</v>
      </c>
      <c r="BL32" s="108">
        <v>5</v>
      </c>
      <c r="BM32" s="22">
        <v>1</v>
      </c>
      <c r="BN32" s="24">
        <v>0</v>
      </c>
      <c r="BO32" s="23">
        <v>0</v>
      </c>
      <c r="BP32" s="15">
        <f t="shared" si="44"/>
        <v>24</v>
      </c>
      <c r="BQ32" s="22">
        <v>1</v>
      </c>
      <c r="BR32" s="22">
        <v>6</v>
      </c>
      <c r="BS32" s="22">
        <v>1</v>
      </c>
      <c r="BT32" s="24">
        <v>4</v>
      </c>
      <c r="BU32" s="22">
        <v>12</v>
      </c>
      <c r="BV32" s="15">
        <f t="shared" si="45"/>
        <v>1</v>
      </c>
      <c r="BW32" s="22">
        <v>0</v>
      </c>
      <c r="BX32" s="23">
        <v>1</v>
      </c>
      <c r="BY32" s="15">
        <f>$BZ32+$CA32+$CB32+$CC32+$CD32+$CE32+'第５表＃'!$CF32+'第５表＃'!$CG32</f>
        <v>57</v>
      </c>
      <c r="BZ32" s="24">
        <v>21</v>
      </c>
      <c r="CA32" s="22">
        <v>0</v>
      </c>
      <c r="CB32" s="24">
        <v>3</v>
      </c>
      <c r="CC32" s="22">
        <v>28</v>
      </c>
      <c r="CD32" s="24">
        <v>5</v>
      </c>
      <c r="CE32" s="22">
        <v>0</v>
      </c>
      <c r="CF32" s="18">
        <v>0</v>
      </c>
      <c r="CG32" s="23">
        <v>0</v>
      </c>
      <c r="CH32" s="15">
        <f t="shared" si="46"/>
        <v>6</v>
      </c>
      <c r="CI32" s="22">
        <v>0</v>
      </c>
      <c r="CJ32" s="24">
        <v>4</v>
      </c>
      <c r="CK32" s="23">
        <v>2</v>
      </c>
      <c r="CL32" s="15">
        <f t="shared" si="47"/>
        <v>4</v>
      </c>
      <c r="CM32" s="22">
        <v>4</v>
      </c>
      <c r="CN32" s="22">
        <v>0</v>
      </c>
      <c r="CO32" s="22">
        <v>0</v>
      </c>
    </row>
    <row r="33" spans="1:93" ht="13.5" customHeight="1">
      <c r="A33" s="195"/>
      <c r="B33" s="210"/>
      <c r="C33" s="198"/>
      <c r="D33" s="182" t="s">
        <v>39</v>
      </c>
      <c r="E33" s="114">
        <f t="shared" si="33"/>
        <v>3619</v>
      </c>
      <c r="F33" s="111">
        <f t="shared" si="40"/>
        <v>3309</v>
      </c>
      <c r="G33" s="115">
        <f>$AC33+'第５表＃'!$AJ33+'第５表＃'!$AT33+'第５表＃'!$AX33+'第５表＃'!$AZ33+'第５表＃'!$BD33+'第５表＃'!$BG33+'第５表＃'!$BP33+'第５表＃'!$BV33+'第５表＃'!$BY33+'第５表＃'!$CH33+'第５表＃'!$CL33</f>
        <v>310</v>
      </c>
      <c r="H33" s="116">
        <v>287</v>
      </c>
      <c r="I33" s="118">
        <v>413</v>
      </c>
      <c r="J33" s="116">
        <v>202</v>
      </c>
      <c r="K33" s="118">
        <v>1269</v>
      </c>
      <c r="L33" s="116">
        <v>1</v>
      </c>
      <c r="M33" s="118">
        <v>41</v>
      </c>
      <c r="N33" s="118">
        <v>84</v>
      </c>
      <c r="O33" s="118">
        <v>6</v>
      </c>
      <c r="P33" s="118">
        <v>52</v>
      </c>
      <c r="Q33" s="118">
        <v>454</v>
      </c>
      <c r="R33" s="118">
        <v>180</v>
      </c>
      <c r="S33" s="118">
        <v>78</v>
      </c>
      <c r="T33" s="159">
        <v>14</v>
      </c>
      <c r="U33" s="160">
        <v>95</v>
      </c>
      <c r="V33" s="159">
        <v>11</v>
      </c>
      <c r="W33" s="160">
        <v>52</v>
      </c>
      <c r="X33" s="118">
        <v>6</v>
      </c>
      <c r="Y33" s="118">
        <v>23</v>
      </c>
      <c r="Z33" s="116">
        <v>5</v>
      </c>
      <c r="AA33" s="118">
        <v>21</v>
      </c>
      <c r="AB33" s="115">
        <v>15</v>
      </c>
      <c r="AC33" s="114">
        <f>AD33+AE33+AF33+AG33+'第５表＃'!AH33+'第５表＃'!AI33</f>
        <v>3</v>
      </c>
      <c r="AD33" s="116">
        <v>2</v>
      </c>
      <c r="AE33" s="118">
        <v>0</v>
      </c>
      <c r="AF33" s="116">
        <v>0</v>
      </c>
      <c r="AG33" s="118">
        <v>1</v>
      </c>
      <c r="AH33" s="118">
        <v>0</v>
      </c>
      <c r="AI33" s="26">
        <v>0</v>
      </c>
      <c r="AJ33" s="25">
        <f>$AK33+$AL33+$AM33+$AN33+$AO33+$AP33+$AQ33+'第５表＃'!$AR33+'第５表＃'!$AS33</f>
        <v>19</v>
      </c>
      <c r="AK33" s="28">
        <v>13</v>
      </c>
      <c r="AL33" s="27">
        <v>0</v>
      </c>
      <c r="AM33" s="28">
        <v>0</v>
      </c>
      <c r="AN33" s="27">
        <v>0</v>
      </c>
      <c r="AO33" s="28">
        <v>5</v>
      </c>
      <c r="AP33" s="27">
        <v>0</v>
      </c>
      <c r="AQ33" s="28">
        <v>1</v>
      </c>
      <c r="AR33" s="118">
        <v>0</v>
      </c>
      <c r="AS33" s="26">
        <v>0</v>
      </c>
      <c r="AT33" s="25">
        <f t="shared" si="41"/>
        <v>22</v>
      </c>
      <c r="AU33" s="25">
        <v>11</v>
      </c>
      <c r="AV33" s="27">
        <v>7</v>
      </c>
      <c r="AW33" s="26">
        <v>4</v>
      </c>
      <c r="AX33" s="25">
        <f t="shared" si="42"/>
        <v>3</v>
      </c>
      <c r="AY33" s="26">
        <v>3</v>
      </c>
      <c r="AZ33" s="25">
        <f>$BA33+'第５表＃'!$BB33+'第５表＃'!$BC33</f>
        <v>18</v>
      </c>
      <c r="BA33" s="28">
        <v>0</v>
      </c>
      <c r="BB33" s="118">
        <v>14</v>
      </c>
      <c r="BC33" s="26">
        <v>4</v>
      </c>
      <c r="BD33" s="25">
        <f t="shared" si="43"/>
        <v>69</v>
      </c>
      <c r="BE33" s="25">
        <v>7</v>
      </c>
      <c r="BF33" s="26">
        <v>62</v>
      </c>
      <c r="BG33" s="18">
        <f>$BH33+$BI33+$BJ33+$BK33+'第５表＃'!$BL33+'第５表＃'!$BM33+'第５表＃'!$BN33+'第５表＃'!$BO33</f>
        <v>60</v>
      </c>
      <c r="BH33" s="27">
        <v>6</v>
      </c>
      <c r="BI33" s="28">
        <v>7</v>
      </c>
      <c r="BJ33" s="27">
        <v>0</v>
      </c>
      <c r="BK33" s="28">
        <v>40</v>
      </c>
      <c r="BL33" s="118">
        <v>6</v>
      </c>
      <c r="BM33" s="28">
        <v>1</v>
      </c>
      <c r="BN33" s="27">
        <v>0</v>
      </c>
      <c r="BO33" s="26">
        <v>0</v>
      </c>
      <c r="BP33" s="25">
        <f t="shared" si="44"/>
        <v>30</v>
      </c>
      <c r="BQ33" s="28">
        <v>1</v>
      </c>
      <c r="BR33" s="28">
        <v>9</v>
      </c>
      <c r="BS33" s="28">
        <v>2</v>
      </c>
      <c r="BT33" s="27">
        <v>4</v>
      </c>
      <c r="BU33" s="28">
        <v>14</v>
      </c>
      <c r="BV33" s="25">
        <f t="shared" si="45"/>
        <v>1</v>
      </c>
      <c r="BW33" s="28">
        <v>0</v>
      </c>
      <c r="BX33" s="26">
        <v>1</v>
      </c>
      <c r="BY33" s="18">
        <f>$BZ33+$CA33+$CB33+$CC33+$CD33+$CE33+'第５表＃'!$CF33+'第５表＃'!$CG33</f>
        <v>73</v>
      </c>
      <c r="BZ33" s="27">
        <v>31</v>
      </c>
      <c r="CA33" s="28">
        <v>1</v>
      </c>
      <c r="CB33" s="27">
        <v>9</v>
      </c>
      <c r="CC33" s="28">
        <v>25</v>
      </c>
      <c r="CD33" s="27">
        <v>6</v>
      </c>
      <c r="CE33" s="28">
        <v>0</v>
      </c>
      <c r="CF33" s="25">
        <v>0</v>
      </c>
      <c r="CG33" s="26">
        <v>1</v>
      </c>
      <c r="CH33" s="25">
        <f t="shared" si="46"/>
        <v>6</v>
      </c>
      <c r="CI33" s="28">
        <v>0</v>
      </c>
      <c r="CJ33" s="27">
        <v>4</v>
      </c>
      <c r="CK33" s="26">
        <v>2</v>
      </c>
      <c r="CL33" s="25">
        <f t="shared" si="47"/>
        <v>6</v>
      </c>
      <c r="CM33" s="28">
        <v>6</v>
      </c>
      <c r="CN33" s="28">
        <v>0</v>
      </c>
      <c r="CO33" s="28">
        <v>0</v>
      </c>
    </row>
    <row r="34" spans="1:93" ht="13.5" customHeight="1">
      <c r="A34" s="195"/>
      <c r="B34" s="129" t="s">
        <v>40</v>
      </c>
      <c r="C34" s="129"/>
      <c r="D34" s="183"/>
      <c r="E34" s="107">
        <v>7287</v>
      </c>
      <c r="F34" s="130" t="s">
        <v>155</v>
      </c>
      <c r="G34" s="131" t="s">
        <v>155</v>
      </c>
      <c r="H34" s="132" t="s">
        <v>155</v>
      </c>
      <c r="I34" s="130" t="s">
        <v>155</v>
      </c>
      <c r="J34" s="130" t="s">
        <v>155</v>
      </c>
      <c r="K34" s="130" t="s">
        <v>155</v>
      </c>
      <c r="L34" s="130" t="s">
        <v>155</v>
      </c>
      <c r="M34" s="130" t="s">
        <v>155</v>
      </c>
      <c r="N34" s="130" t="s">
        <v>155</v>
      </c>
      <c r="O34" s="130" t="s">
        <v>155</v>
      </c>
      <c r="P34" s="130" t="s">
        <v>155</v>
      </c>
      <c r="Q34" s="130" t="s">
        <v>155</v>
      </c>
      <c r="R34" s="130" t="s">
        <v>155</v>
      </c>
      <c r="S34" s="130" t="s">
        <v>155</v>
      </c>
      <c r="T34" s="130" t="s">
        <v>155</v>
      </c>
      <c r="U34" s="130" t="s">
        <v>155</v>
      </c>
      <c r="V34" s="130" t="s">
        <v>155</v>
      </c>
      <c r="W34" s="130" t="s">
        <v>155</v>
      </c>
      <c r="X34" s="130" t="s">
        <v>155</v>
      </c>
      <c r="Y34" s="130" t="s">
        <v>155</v>
      </c>
      <c r="Z34" s="130" t="s">
        <v>155</v>
      </c>
      <c r="AA34" s="130" t="s">
        <v>155</v>
      </c>
      <c r="AB34" s="131" t="s">
        <v>155</v>
      </c>
      <c r="AC34" s="132" t="s">
        <v>155</v>
      </c>
      <c r="AD34" s="130" t="s">
        <v>155</v>
      </c>
      <c r="AE34" s="130" t="s">
        <v>155</v>
      </c>
      <c r="AF34" s="130" t="s">
        <v>155</v>
      </c>
      <c r="AG34" s="130" t="s">
        <v>155</v>
      </c>
      <c r="AH34" s="130" t="s">
        <v>135</v>
      </c>
      <c r="AI34" s="91" t="s">
        <v>135</v>
      </c>
      <c r="AJ34" s="63" t="s">
        <v>135</v>
      </c>
      <c r="AK34" s="30" t="s">
        <v>135</v>
      </c>
      <c r="AL34" s="30" t="s">
        <v>135</v>
      </c>
      <c r="AM34" s="30" t="s">
        <v>135</v>
      </c>
      <c r="AN34" s="30" t="s">
        <v>135</v>
      </c>
      <c r="AO34" s="30" t="s">
        <v>135</v>
      </c>
      <c r="AP34" s="30" t="s">
        <v>135</v>
      </c>
      <c r="AQ34" s="30" t="s">
        <v>135</v>
      </c>
      <c r="AR34" s="130" t="s">
        <v>135</v>
      </c>
      <c r="AS34" s="32" t="s">
        <v>135</v>
      </c>
      <c r="AT34" s="63" t="s">
        <v>135</v>
      </c>
      <c r="AU34" s="30" t="s">
        <v>135</v>
      </c>
      <c r="AV34" s="32" t="s">
        <v>135</v>
      </c>
      <c r="AW34" s="31" t="s">
        <v>135</v>
      </c>
      <c r="AX34" s="32" t="s">
        <v>135</v>
      </c>
      <c r="AY34" s="32" t="s">
        <v>135</v>
      </c>
      <c r="AZ34" s="63" t="s">
        <v>135</v>
      </c>
      <c r="BA34" s="32" t="s">
        <v>135</v>
      </c>
      <c r="BB34" s="130" t="s">
        <v>135</v>
      </c>
      <c r="BC34" s="31" t="s">
        <v>135</v>
      </c>
      <c r="BD34" s="32" t="s">
        <v>135</v>
      </c>
      <c r="BE34" s="30" t="s">
        <v>135</v>
      </c>
      <c r="BF34" s="31" t="s">
        <v>135</v>
      </c>
      <c r="BG34" s="32" t="s">
        <v>135</v>
      </c>
      <c r="BH34" s="30" t="s">
        <v>135</v>
      </c>
      <c r="BI34" s="30" t="s">
        <v>135</v>
      </c>
      <c r="BJ34" s="30" t="s">
        <v>135</v>
      </c>
      <c r="BK34" s="30" t="s">
        <v>135</v>
      </c>
      <c r="BL34" s="130" t="s">
        <v>122</v>
      </c>
      <c r="BM34" s="30" t="s">
        <v>122</v>
      </c>
      <c r="BN34" s="30" t="s">
        <v>122</v>
      </c>
      <c r="BO34" s="31" t="s">
        <v>122</v>
      </c>
      <c r="BP34" s="32" t="s">
        <v>122</v>
      </c>
      <c r="BQ34" s="30" t="s">
        <v>122</v>
      </c>
      <c r="BR34" s="30" t="s">
        <v>122</v>
      </c>
      <c r="BS34" s="30" t="s">
        <v>122</v>
      </c>
      <c r="BT34" s="30" t="s">
        <v>122</v>
      </c>
      <c r="BU34" s="30" t="s">
        <v>122</v>
      </c>
      <c r="BV34" s="30" t="s">
        <v>122</v>
      </c>
      <c r="BW34" s="30" t="s">
        <v>122</v>
      </c>
      <c r="BX34" s="31" t="s">
        <v>122</v>
      </c>
      <c r="BY34" s="32" t="s">
        <v>122</v>
      </c>
      <c r="BZ34" s="30" t="s">
        <v>122</v>
      </c>
      <c r="CA34" s="30" t="s">
        <v>122</v>
      </c>
      <c r="CB34" s="30" t="s">
        <v>122</v>
      </c>
      <c r="CC34" s="30" t="s">
        <v>122</v>
      </c>
      <c r="CD34" s="30" t="s">
        <v>122</v>
      </c>
      <c r="CE34" s="30" t="s">
        <v>122</v>
      </c>
      <c r="CF34" s="30" t="s">
        <v>122</v>
      </c>
      <c r="CG34" s="31" t="s">
        <v>122</v>
      </c>
      <c r="CH34" s="32" t="s">
        <v>122</v>
      </c>
      <c r="CI34" s="30" t="s">
        <v>122</v>
      </c>
      <c r="CJ34" s="30" t="s">
        <v>122</v>
      </c>
      <c r="CK34" s="31" t="s">
        <v>122</v>
      </c>
      <c r="CL34" s="32" t="s">
        <v>122</v>
      </c>
      <c r="CM34" s="30" t="s">
        <v>122</v>
      </c>
      <c r="CN34" s="30" t="s">
        <v>122</v>
      </c>
      <c r="CO34" s="30" t="s">
        <v>122</v>
      </c>
    </row>
    <row r="35" spans="1:93" ht="13.5" customHeight="1">
      <c r="A35" s="196"/>
      <c r="B35" s="133" t="s">
        <v>41</v>
      </c>
      <c r="C35" s="133"/>
      <c r="D35" s="184"/>
      <c r="E35" s="114">
        <f>$F35+$G35</f>
        <v>41397</v>
      </c>
      <c r="F35" s="118">
        <f>$H35+$I35+$J35+$K35+$L35+$M35+$N35+$O35+$P35+$Q35+$R35+$S35+$T35+$U35+$V35+$W35+$X35+$Y35+$Z35+$AA35+$AB35</f>
        <v>33752</v>
      </c>
      <c r="G35" s="115">
        <f>$AC35+'第５表＃'!$AJ35+'第５表＃'!$AT35+'第５表＃'!$AX35+'第５表＃'!$AZ35+'第５表＃'!$BD35+'第５表＃'!$BG35+'第５表＃'!$BP35+'第５表＃'!$BV35+'第５表＃'!$BY35+'第５表＃'!$CH35+'第５表＃'!$CL35</f>
        <v>7645</v>
      </c>
      <c r="H35" s="116">
        <v>7874</v>
      </c>
      <c r="I35" s="118">
        <v>5551</v>
      </c>
      <c r="J35" s="116">
        <v>3126</v>
      </c>
      <c r="K35" s="118">
        <v>2674</v>
      </c>
      <c r="L35" s="116">
        <v>460</v>
      </c>
      <c r="M35" s="118">
        <v>854</v>
      </c>
      <c r="N35" s="118">
        <v>1259</v>
      </c>
      <c r="O35" s="118">
        <v>573</v>
      </c>
      <c r="P35" s="118">
        <v>621</v>
      </c>
      <c r="Q35" s="118">
        <v>2821</v>
      </c>
      <c r="R35" s="118">
        <v>1066</v>
      </c>
      <c r="S35" s="118">
        <v>1281</v>
      </c>
      <c r="T35" s="159">
        <v>707</v>
      </c>
      <c r="U35" s="160">
        <v>1573</v>
      </c>
      <c r="V35" s="159">
        <v>908</v>
      </c>
      <c r="W35" s="160">
        <v>473</v>
      </c>
      <c r="X35" s="118">
        <v>236</v>
      </c>
      <c r="Y35" s="118">
        <v>588</v>
      </c>
      <c r="Z35" s="116">
        <v>360</v>
      </c>
      <c r="AA35" s="118">
        <v>409</v>
      </c>
      <c r="AB35" s="115">
        <v>338</v>
      </c>
      <c r="AC35" s="114">
        <f>AD35+AE35+AF35+AG35+'第５表＃'!AH35+'第５表＃'!AI35</f>
        <v>509</v>
      </c>
      <c r="AD35" s="116">
        <v>118</v>
      </c>
      <c r="AE35" s="118">
        <v>88</v>
      </c>
      <c r="AF35" s="116">
        <v>96</v>
      </c>
      <c r="AG35" s="118">
        <v>82</v>
      </c>
      <c r="AH35" s="118">
        <v>74</v>
      </c>
      <c r="AI35" s="26">
        <v>51</v>
      </c>
      <c r="AJ35" s="25">
        <f>$AK35+$AL35+$AM35+$AN35+$AO35+$AP35+$AQ35+'第５表＃'!$AR35+'第５表＃'!$AS35</f>
        <v>1238</v>
      </c>
      <c r="AK35" s="28">
        <v>149</v>
      </c>
      <c r="AL35" s="27">
        <v>172</v>
      </c>
      <c r="AM35" s="28">
        <v>40</v>
      </c>
      <c r="AN35" s="27">
        <v>85</v>
      </c>
      <c r="AO35" s="28">
        <v>312</v>
      </c>
      <c r="AP35" s="27">
        <v>182</v>
      </c>
      <c r="AQ35" s="28">
        <v>167</v>
      </c>
      <c r="AR35" s="118">
        <v>67</v>
      </c>
      <c r="AS35" s="26">
        <v>64</v>
      </c>
      <c r="AT35" s="90">
        <f>$AU35+$AV35+$AW35</f>
        <v>735</v>
      </c>
      <c r="AU35" s="25">
        <v>244</v>
      </c>
      <c r="AV35" s="27">
        <v>295</v>
      </c>
      <c r="AW35" s="26">
        <v>196</v>
      </c>
      <c r="AX35" s="25">
        <f>AY35</f>
        <v>84</v>
      </c>
      <c r="AY35" s="26">
        <v>84</v>
      </c>
      <c r="AZ35" s="25">
        <f>$BA35+'第５表＃'!$BB35+'第５表＃'!$BC35</f>
        <v>313</v>
      </c>
      <c r="BA35" s="28">
        <v>121</v>
      </c>
      <c r="BB35" s="118">
        <v>107</v>
      </c>
      <c r="BC35" s="26">
        <v>85</v>
      </c>
      <c r="BD35" s="25">
        <f>$BE35+$BF35</f>
        <v>426</v>
      </c>
      <c r="BE35" s="25">
        <v>89</v>
      </c>
      <c r="BF35" s="26">
        <v>337</v>
      </c>
      <c r="BG35" s="25">
        <f>$BH35+$BI35+$BJ35+$BK35+'第５表＃'!$BL35+'第５表＃'!$BM35+'第５表＃'!$BN35+'第５表＃'!$BO35</f>
        <v>1438</v>
      </c>
      <c r="BH35" s="27">
        <v>107</v>
      </c>
      <c r="BI35" s="28">
        <v>265</v>
      </c>
      <c r="BJ35" s="27">
        <v>234</v>
      </c>
      <c r="BK35" s="28">
        <v>425</v>
      </c>
      <c r="BL35" s="118">
        <v>182</v>
      </c>
      <c r="BM35" s="28">
        <v>79</v>
      </c>
      <c r="BN35" s="27">
        <v>77</v>
      </c>
      <c r="BO35" s="26">
        <v>69</v>
      </c>
      <c r="BP35" s="25">
        <f>$BQ35+$BR35+$BS35+$BT35+$BU35</f>
        <v>829</v>
      </c>
      <c r="BQ35" s="28">
        <v>99</v>
      </c>
      <c r="BR35" s="28">
        <v>218</v>
      </c>
      <c r="BS35" s="28">
        <v>162</v>
      </c>
      <c r="BT35" s="27">
        <v>217</v>
      </c>
      <c r="BU35" s="28">
        <v>133</v>
      </c>
      <c r="BV35" s="25">
        <f>$BW35+$BX35</f>
        <v>269</v>
      </c>
      <c r="BW35" s="28">
        <v>201</v>
      </c>
      <c r="BX35" s="26">
        <v>68</v>
      </c>
      <c r="BY35" s="25">
        <f>$BZ35+$CA35+$CB35+$CC35+$CD35+$CE35+'第５表＃'!$CF35+'第５表＃'!$CG35</f>
        <v>1011</v>
      </c>
      <c r="BZ35" s="27">
        <v>150</v>
      </c>
      <c r="CA35" s="28">
        <v>118</v>
      </c>
      <c r="CB35" s="27">
        <v>161</v>
      </c>
      <c r="CC35" s="28">
        <v>334</v>
      </c>
      <c r="CD35" s="27">
        <v>100</v>
      </c>
      <c r="CE35" s="28">
        <v>18</v>
      </c>
      <c r="CF35" s="25">
        <v>92</v>
      </c>
      <c r="CG35" s="26">
        <v>38</v>
      </c>
      <c r="CH35" s="90">
        <f>$CI35+$CJ35+$CK35</f>
        <v>317</v>
      </c>
      <c r="CI35" s="28">
        <v>80</v>
      </c>
      <c r="CJ35" s="27">
        <v>161</v>
      </c>
      <c r="CK35" s="26">
        <v>76</v>
      </c>
      <c r="CL35" s="25">
        <f>$CM35+$CN35+$CO35</f>
        <v>476</v>
      </c>
      <c r="CM35" s="28">
        <v>171</v>
      </c>
      <c r="CN35" s="28">
        <v>141</v>
      </c>
      <c r="CO35" s="28">
        <v>164</v>
      </c>
    </row>
    <row r="36" spans="1:93" ht="13.5" customHeight="1">
      <c r="A36" s="164"/>
      <c r="B36" s="165"/>
      <c r="C36" s="165"/>
      <c r="D36" s="165"/>
      <c r="E36" s="110"/>
      <c r="F36" s="110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57"/>
      <c r="U36" s="157"/>
      <c r="V36" s="157"/>
      <c r="W36" s="157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24"/>
      <c r="AJ36" s="24"/>
      <c r="AK36" s="24"/>
      <c r="AL36" s="24"/>
      <c r="AM36" s="24"/>
      <c r="AN36" s="24"/>
      <c r="AO36" s="24"/>
      <c r="AP36" s="24"/>
      <c r="AQ36" s="24"/>
      <c r="AR36" s="113"/>
      <c r="AS36" s="24"/>
      <c r="AT36" s="24"/>
      <c r="AU36" s="24"/>
      <c r="AV36" s="24"/>
      <c r="AW36" s="24"/>
      <c r="AX36" s="24"/>
      <c r="AY36" s="24"/>
      <c r="AZ36" s="24"/>
      <c r="BA36" s="24"/>
      <c r="BB36" s="113"/>
      <c r="BC36" s="24"/>
      <c r="BD36" s="24"/>
      <c r="BE36" s="24"/>
      <c r="BF36" s="24"/>
      <c r="BG36" s="24"/>
      <c r="BH36" s="24"/>
      <c r="BI36" s="24"/>
      <c r="BJ36" s="24"/>
      <c r="BK36" s="24"/>
      <c r="BL36" s="113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</row>
    <row r="37" spans="5:6" ht="13.5" customHeight="1">
      <c r="E37" s="116"/>
      <c r="F37" s="116"/>
    </row>
    <row r="38" spans="1:93" ht="13.5" customHeight="1">
      <c r="A38" s="202" t="s">
        <v>156</v>
      </c>
      <c r="B38" s="103" t="s">
        <v>146</v>
      </c>
      <c r="C38" s="104"/>
      <c r="D38" s="167"/>
      <c r="E38" s="107">
        <f>$F38+$G38</f>
        <v>6986</v>
      </c>
      <c r="F38" s="118">
        <f>$H38+$I38+$J38+$K38+$L38+$M38+$N38+$O38+$P38+$Q38+$R38+$S38+$T38+$U38+$V38+$W38+$X38+$Y38+$Z38+$AA38+$AB38</f>
        <v>5870</v>
      </c>
      <c r="G38" s="102">
        <f>$AC38+'第５表＃'!$AJ38+'第５表＃'!$AT38+'第５表＃'!$AX38+'第５表＃'!$AZ38+'第５表＃'!$BD38+'第５表＃'!$BG38+'第５表＃'!$BP38+'第５表＃'!$BV38+'第５表＃'!$BY38+'第５表＃'!$CH38+'第５表＃'!$CL38</f>
        <v>1116</v>
      </c>
      <c r="H38" s="100">
        <f aca="true" t="shared" si="48" ref="H38:M38">H39+H42</f>
        <v>1511</v>
      </c>
      <c r="I38" s="100">
        <f t="shared" si="48"/>
        <v>1223</v>
      </c>
      <c r="J38" s="100">
        <f t="shared" si="48"/>
        <v>551</v>
      </c>
      <c r="K38" s="100">
        <f t="shared" si="48"/>
        <v>277</v>
      </c>
      <c r="L38" s="100">
        <f t="shared" si="48"/>
        <v>116</v>
      </c>
      <c r="M38" s="100">
        <f t="shared" si="48"/>
        <v>339</v>
      </c>
      <c r="N38" s="100">
        <f>N39+N42</f>
        <v>231</v>
      </c>
      <c r="O38" s="100">
        <f aca="true" t="shared" si="49" ref="O38:W38">O39+O42</f>
        <v>315</v>
      </c>
      <c r="P38" s="100">
        <f t="shared" si="49"/>
        <v>71</v>
      </c>
      <c r="Q38" s="100">
        <f t="shared" si="49"/>
        <v>305</v>
      </c>
      <c r="R38" s="100">
        <f t="shared" si="49"/>
        <v>87</v>
      </c>
      <c r="S38" s="100">
        <f t="shared" si="49"/>
        <v>119</v>
      </c>
      <c r="T38" s="100">
        <f t="shared" si="49"/>
        <v>87</v>
      </c>
      <c r="U38" s="100">
        <f t="shared" si="49"/>
        <v>105</v>
      </c>
      <c r="V38" s="100">
        <f t="shared" si="49"/>
        <v>168</v>
      </c>
      <c r="W38" s="100">
        <f t="shared" si="49"/>
        <v>82</v>
      </c>
      <c r="X38" s="100">
        <f>X39+X42</f>
        <v>26</v>
      </c>
      <c r="Y38" s="135">
        <f aca="true" t="shared" si="50" ref="Y38:AG38">Y39+Y42</f>
        <v>76</v>
      </c>
      <c r="Z38" s="101">
        <f t="shared" si="50"/>
        <v>74</v>
      </c>
      <c r="AA38" s="135">
        <f t="shared" si="50"/>
        <v>67</v>
      </c>
      <c r="AB38" s="102">
        <f t="shared" si="50"/>
        <v>40</v>
      </c>
      <c r="AC38" s="100">
        <f>AD38+AE38+AF38+AG38+'第５表＃'!AH38+'第５表＃'!AI38</f>
        <v>104</v>
      </c>
      <c r="AD38" s="101">
        <f t="shared" si="50"/>
        <v>52</v>
      </c>
      <c r="AE38" s="135">
        <f t="shared" si="50"/>
        <v>8</v>
      </c>
      <c r="AF38" s="101">
        <f t="shared" si="50"/>
        <v>18</v>
      </c>
      <c r="AG38" s="100">
        <f t="shared" si="50"/>
        <v>15</v>
      </c>
      <c r="AH38" s="100">
        <f>AH39+AH42</f>
        <v>8</v>
      </c>
      <c r="AI38" s="20">
        <f>AI39+AI42</f>
        <v>3</v>
      </c>
      <c r="AJ38" s="11">
        <f>$AK38+$AL38+$AM38+$AN38+$AO38+$AP38+$AQ38+'第５表＃'!$AR38+'第５表＃'!$AS38</f>
        <v>206</v>
      </c>
      <c r="AK38" s="19">
        <f aca="true" t="shared" si="51" ref="AK38:AS38">AK39+AK42</f>
        <v>50</v>
      </c>
      <c r="AL38" s="21">
        <f t="shared" si="51"/>
        <v>30</v>
      </c>
      <c r="AM38" s="19">
        <f t="shared" si="51"/>
        <v>9</v>
      </c>
      <c r="AN38" s="21">
        <f t="shared" si="51"/>
        <v>10</v>
      </c>
      <c r="AO38" s="19">
        <f t="shared" si="51"/>
        <v>26</v>
      </c>
      <c r="AP38" s="21">
        <f t="shared" si="51"/>
        <v>28</v>
      </c>
      <c r="AQ38" s="19">
        <f t="shared" si="51"/>
        <v>11</v>
      </c>
      <c r="AR38" s="100">
        <f t="shared" si="51"/>
        <v>20</v>
      </c>
      <c r="AS38" s="20">
        <f t="shared" si="51"/>
        <v>22</v>
      </c>
      <c r="AT38" s="11">
        <f>$AU38+$AV38+$AW38</f>
        <v>105</v>
      </c>
      <c r="AU38" s="15">
        <f>AU39+AU42</f>
        <v>33</v>
      </c>
      <c r="AV38" s="21">
        <f>AV39+AV42</f>
        <v>20</v>
      </c>
      <c r="AW38" s="20">
        <f>AW39+AW42</f>
        <v>52</v>
      </c>
      <c r="AX38" s="11">
        <f>AY38</f>
        <v>16</v>
      </c>
      <c r="AY38" s="29">
        <f>AY39+AY42</f>
        <v>16</v>
      </c>
      <c r="AZ38" s="12">
        <f>$BA38+'第５表＃'!$BB38+'第５表＃'!$BC38</f>
        <v>57</v>
      </c>
      <c r="BA38" s="19">
        <f>BA39+BA42</f>
        <v>11</v>
      </c>
      <c r="BB38" s="100">
        <f>BB39+BB42</f>
        <v>18</v>
      </c>
      <c r="BC38" s="20">
        <f>BC39+BC42</f>
        <v>28</v>
      </c>
      <c r="BD38" s="15">
        <f>$BE38+$BF38</f>
        <v>38</v>
      </c>
      <c r="BE38" s="15">
        <f>BE39+BE42</f>
        <v>11</v>
      </c>
      <c r="BF38" s="20">
        <f>BF39+BF42</f>
        <v>27</v>
      </c>
      <c r="BG38" s="15">
        <f>$BH38+$BI38+$BJ38+$BK38+'第５表＃'!$BL38+'第５表＃'!$BM38+'第５表＃'!$BN38+'第５表＃'!$BO38</f>
        <v>226</v>
      </c>
      <c r="BH38" s="21">
        <f aca="true" t="shared" si="52" ref="BH38:BO38">BH39+BH42</f>
        <v>32</v>
      </c>
      <c r="BI38" s="19">
        <f t="shared" si="52"/>
        <v>56</v>
      </c>
      <c r="BJ38" s="21">
        <f t="shared" si="52"/>
        <v>27</v>
      </c>
      <c r="BK38" s="19">
        <f t="shared" si="52"/>
        <v>41</v>
      </c>
      <c r="BL38" s="100">
        <f t="shared" si="52"/>
        <v>32</v>
      </c>
      <c r="BM38" s="19">
        <f t="shared" si="52"/>
        <v>13</v>
      </c>
      <c r="BN38" s="21">
        <f t="shared" si="52"/>
        <v>14</v>
      </c>
      <c r="BO38" s="20">
        <f t="shared" si="52"/>
        <v>11</v>
      </c>
      <c r="BP38" s="21">
        <f>$BQ38+$BR38+$BS38+$BT38+$BU38</f>
        <v>124</v>
      </c>
      <c r="BQ38" s="19">
        <f>BQ39+BQ42</f>
        <v>10</v>
      </c>
      <c r="BR38" s="21">
        <f>BR39+BR42</f>
        <v>45</v>
      </c>
      <c r="BS38" s="19">
        <f>BS39+BS42</f>
        <v>22</v>
      </c>
      <c r="BT38" s="21">
        <f>BT39+BT42</f>
        <v>29</v>
      </c>
      <c r="BU38" s="19">
        <f>BU39+BU42</f>
        <v>18</v>
      </c>
      <c r="BV38" s="15">
        <f>$BW38+$BX38</f>
        <v>57</v>
      </c>
      <c r="BW38" s="19">
        <f>BW39+BW42</f>
        <v>42</v>
      </c>
      <c r="BX38" s="20">
        <f>BX39+BX42</f>
        <v>15</v>
      </c>
      <c r="BY38" s="15">
        <f>$BZ38+$CA38+$CB38+$CC38+$CD38+$CE38+'第５表＃'!$CF38+'第５表＃'!$CG38</f>
        <v>68</v>
      </c>
      <c r="BZ38" s="21">
        <f aca="true" t="shared" si="53" ref="BZ38:CG38">BZ39+BZ42</f>
        <v>7</v>
      </c>
      <c r="CA38" s="19">
        <f t="shared" si="53"/>
        <v>7</v>
      </c>
      <c r="CB38" s="21">
        <f t="shared" si="53"/>
        <v>7</v>
      </c>
      <c r="CC38" s="19">
        <f t="shared" si="53"/>
        <v>16</v>
      </c>
      <c r="CD38" s="21">
        <f t="shared" si="53"/>
        <v>9</v>
      </c>
      <c r="CE38" s="19">
        <f t="shared" si="53"/>
        <v>2</v>
      </c>
      <c r="CF38" s="15">
        <f t="shared" si="53"/>
        <v>14</v>
      </c>
      <c r="CG38" s="20">
        <f t="shared" si="53"/>
        <v>6</v>
      </c>
      <c r="CH38" s="21">
        <f>$CI38+$CJ38+$CK38</f>
        <v>38</v>
      </c>
      <c r="CI38" s="19">
        <f>CI39+CI42</f>
        <v>6</v>
      </c>
      <c r="CJ38" s="21">
        <f>CJ39+CJ42</f>
        <v>29</v>
      </c>
      <c r="CK38" s="20">
        <f>CK39+CK42</f>
        <v>3</v>
      </c>
      <c r="CL38" s="163">
        <f>$CM38+$CN38+$CO38</f>
        <v>77</v>
      </c>
      <c r="CM38" s="19">
        <f>CM39+CM42</f>
        <v>15</v>
      </c>
      <c r="CN38" s="19">
        <f>CN39+CN42</f>
        <v>22</v>
      </c>
      <c r="CO38" s="19">
        <f>CO39+CO42</f>
        <v>40</v>
      </c>
    </row>
    <row r="39" spans="1:93" ht="13.5" customHeight="1">
      <c r="A39" s="203"/>
      <c r="B39" s="202" t="s">
        <v>31</v>
      </c>
      <c r="C39" s="103" t="s">
        <v>147</v>
      </c>
      <c r="D39" s="167"/>
      <c r="E39" s="100">
        <f>$F39+$G39</f>
        <v>2902</v>
      </c>
      <c r="F39" s="118">
        <f>$H39+$I39+$J39+$K39+$L39+$M39+$N39+$O39+$P39+$Q39+$R39+$S39+$T39+$U39+$V39+$W39+$X39+$Y39+$Z39+$AA39+$AB39</f>
        <v>2751</v>
      </c>
      <c r="G39" s="115">
        <f>$AC39+'第５表＃'!$AJ39+'第５表＃'!$AT39+'第５表＃'!$AX39+'第５表＃'!$AZ39+'第５表＃'!$BD39+'第５表＃'!$BG39+'第５表＃'!$BP39+'第５表＃'!$BV39+'第５表＃'!$BY39+'第５表＃'!$CH39+'第５表＃'!$CL39</f>
        <v>151</v>
      </c>
      <c r="H39" s="105">
        <f aca="true" t="shared" si="54" ref="H39:M39">H40+H41</f>
        <v>852</v>
      </c>
      <c r="I39" s="105">
        <f t="shared" si="54"/>
        <v>717</v>
      </c>
      <c r="J39" s="105">
        <f t="shared" si="54"/>
        <v>181</v>
      </c>
      <c r="K39" s="105">
        <f t="shared" si="54"/>
        <v>79</v>
      </c>
      <c r="L39" s="105">
        <f t="shared" si="54"/>
        <v>34</v>
      </c>
      <c r="M39" s="105">
        <f t="shared" si="54"/>
        <v>268</v>
      </c>
      <c r="N39" s="105">
        <f>N40+N41</f>
        <v>106</v>
      </c>
      <c r="O39" s="105">
        <f aca="true" t="shared" si="55" ref="O39:W39">O40+O41</f>
        <v>253</v>
      </c>
      <c r="P39" s="105">
        <f t="shared" si="55"/>
        <v>5</v>
      </c>
      <c r="Q39" s="105">
        <f t="shared" si="55"/>
        <v>68</v>
      </c>
      <c r="R39" s="105">
        <f t="shared" si="55"/>
        <v>0</v>
      </c>
      <c r="S39" s="105">
        <f t="shared" si="55"/>
        <v>52</v>
      </c>
      <c r="T39" s="105">
        <f t="shared" si="55"/>
        <v>16</v>
      </c>
      <c r="U39" s="105">
        <f t="shared" si="55"/>
        <v>28</v>
      </c>
      <c r="V39" s="105">
        <f t="shared" si="55"/>
        <v>24</v>
      </c>
      <c r="W39" s="105">
        <f t="shared" si="55"/>
        <v>0</v>
      </c>
      <c r="X39" s="105">
        <f>X40+X41</f>
        <v>8</v>
      </c>
      <c r="Y39" s="110">
        <f aca="true" t="shared" si="56" ref="Y39:AG39">Y40+Y41</f>
        <v>33</v>
      </c>
      <c r="Z39" s="108">
        <f t="shared" si="56"/>
        <v>27</v>
      </c>
      <c r="AA39" s="110">
        <f t="shared" si="56"/>
        <v>0</v>
      </c>
      <c r="AB39" s="109">
        <f t="shared" si="56"/>
        <v>0</v>
      </c>
      <c r="AC39" s="100">
        <f>AD39+AE39+AF39+AG39+'第５表＃'!AH39+'第５表＃'!AI39</f>
        <v>7</v>
      </c>
      <c r="AD39" s="108">
        <f t="shared" si="56"/>
        <v>7</v>
      </c>
      <c r="AE39" s="110">
        <f t="shared" si="56"/>
        <v>0</v>
      </c>
      <c r="AF39" s="108">
        <f t="shared" si="56"/>
        <v>0</v>
      </c>
      <c r="AG39" s="105">
        <f t="shared" si="56"/>
        <v>0</v>
      </c>
      <c r="AH39" s="105">
        <f>AH40+AH41</f>
        <v>0</v>
      </c>
      <c r="AI39" s="13">
        <f>AI40+AI41</f>
        <v>0</v>
      </c>
      <c r="AJ39" s="11">
        <f>$AK39+$AL39+$AM39+$AN39+$AO39+$AP39+$AQ39+'第５表＃'!$AR39+'第５表＃'!$AS39</f>
        <v>12</v>
      </c>
      <c r="AK39" s="12">
        <f aca="true" t="shared" si="57" ref="AK39:AQ39">AK40+AK41</f>
        <v>8</v>
      </c>
      <c r="AL39" s="17">
        <f t="shared" si="57"/>
        <v>0</v>
      </c>
      <c r="AM39" s="12">
        <f t="shared" si="57"/>
        <v>0</v>
      </c>
      <c r="AN39" s="17">
        <f t="shared" si="57"/>
        <v>4</v>
      </c>
      <c r="AO39" s="12">
        <f t="shared" si="57"/>
        <v>0</v>
      </c>
      <c r="AP39" s="17">
        <f t="shared" si="57"/>
        <v>0</v>
      </c>
      <c r="AQ39" s="12">
        <f t="shared" si="57"/>
        <v>0</v>
      </c>
      <c r="AR39" s="105">
        <f>SUM(AR40:AR41)</f>
        <v>0</v>
      </c>
      <c r="AS39" s="13">
        <f>SUM(AS40:AS41)</f>
        <v>0</v>
      </c>
      <c r="AT39" s="25">
        <f>$AU39+$AV39+$AW39</f>
        <v>18</v>
      </c>
      <c r="AU39" s="11">
        <f>SUM(AU40:AU41)</f>
        <v>18</v>
      </c>
      <c r="AV39" s="17">
        <f>SUM(AV40:AV41)</f>
        <v>0</v>
      </c>
      <c r="AW39" s="13">
        <f>SUM(AW40:AW41)</f>
        <v>0</v>
      </c>
      <c r="AX39" s="15">
        <f>AY39</f>
        <v>0</v>
      </c>
      <c r="AY39" s="13">
        <f>SUM(AY40:AY41)</f>
        <v>0</v>
      </c>
      <c r="AZ39" s="25">
        <f>$BA39+'第５表＃'!$BB39+'第５表＃'!$BC39</f>
        <v>24</v>
      </c>
      <c r="BA39" s="12">
        <f>SUM(BA40:BA41)</f>
        <v>0</v>
      </c>
      <c r="BB39" s="105">
        <f>SUM(BB40:BB41)</f>
        <v>7</v>
      </c>
      <c r="BC39" s="13">
        <f>SUM(BC40:BC41)</f>
        <v>17</v>
      </c>
      <c r="BD39" s="15">
        <f>$BE39+$BF39</f>
        <v>0</v>
      </c>
      <c r="BE39" s="11">
        <f>SUM(BE40:BE41)</f>
        <v>0</v>
      </c>
      <c r="BF39" s="13">
        <f>SUM(BF40:BF41)</f>
        <v>0</v>
      </c>
      <c r="BG39" s="15">
        <f>$BH39+$BI39+$BJ39+$BK39+'第５表＃'!$BL39+'第５表＃'!$BM39+'第５表＃'!$BN39+'第５表＃'!$BO39</f>
        <v>59</v>
      </c>
      <c r="BH39" s="17">
        <f aca="true" t="shared" si="58" ref="BH39:BO39">SUM(BH40:BH41)</f>
        <v>0</v>
      </c>
      <c r="BI39" s="12">
        <f t="shared" si="58"/>
        <v>14</v>
      </c>
      <c r="BJ39" s="17">
        <f t="shared" si="58"/>
        <v>0</v>
      </c>
      <c r="BK39" s="12">
        <f t="shared" si="58"/>
        <v>28</v>
      </c>
      <c r="BL39" s="105">
        <f t="shared" si="58"/>
        <v>17</v>
      </c>
      <c r="BM39" s="12">
        <f t="shared" si="58"/>
        <v>0</v>
      </c>
      <c r="BN39" s="17">
        <f t="shared" si="58"/>
        <v>0</v>
      </c>
      <c r="BO39" s="13">
        <f t="shared" si="58"/>
        <v>0</v>
      </c>
      <c r="BP39" s="21">
        <f>$BQ39+$BR39+$BS39+$BT39+$BU39</f>
        <v>0</v>
      </c>
      <c r="BQ39" s="12">
        <f>SUM(BQ40:BQ41)</f>
        <v>0</v>
      </c>
      <c r="BR39" s="17">
        <f>SUM(BR40:BR41)</f>
        <v>0</v>
      </c>
      <c r="BS39" s="12">
        <f>SUM(BS40:BS41)</f>
        <v>0</v>
      </c>
      <c r="BT39" s="17">
        <f>SUM(BT40:BT41)</f>
        <v>0</v>
      </c>
      <c r="BU39" s="12">
        <f>SUM(BU40:BU41)</f>
        <v>0</v>
      </c>
      <c r="BV39" s="15">
        <f>$BW39+$BX39</f>
        <v>16</v>
      </c>
      <c r="BW39" s="12">
        <f>SUM(BW40:BW41)</f>
        <v>15</v>
      </c>
      <c r="BX39" s="13">
        <f>SUM(BX40:BX41)</f>
        <v>1</v>
      </c>
      <c r="BY39" s="15">
        <f>$BZ39+$CA39+$CB39+$CC39+$CD39+$CE39+'第５表＃'!$CF39+'第５表＃'!$CG39</f>
        <v>0</v>
      </c>
      <c r="BZ39" s="17">
        <f aca="true" t="shared" si="59" ref="BZ39:CG39">SUM(BZ40:BZ41)</f>
        <v>0</v>
      </c>
      <c r="CA39" s="12">
        <f t="shared" si="59"/>
        <v>0</v>
      </c>
      <c r="CB39" s="17">
        <f t="shared" si="59"/>
        <v>0</v>
      </c>
      <c r="CC39" s="12">
        <f t="shared" si="59"/>
        <v>0</v>
      </c>
      <c r="CD39" s="17">
        <f t="shared" si="59"/>
        <v>0</v>
      </c>
      <c r="CE39" s="12">
        <f t="shared" si="59"/>
        <v>0</v>
      </c>
      <c r="CF39" s="11">
        <f t="shared" si="59"/>
        <v>0</v>
      </c>
      <c r="CG39" s="13">
        <f t="shared" si="59"/>
        <v>0</v>
      </c>
      <c r="CH39" s="21">
        <f>$CI39+$CJ39+$CK39</f>
        <v>15</v>
      </c>
      <c r="CI39" s="12">
        <f>SUM(CI40:CI41)</f>
        <v>0</v>
      </c>
      <c r="CJ39" s="17">
        <f>SUM(CJ40:CJ41)</f>
        <v>15</v>
      </c>
      <c r="CK39" s="13">
        <f>SUM(CK40:CK41)</f>
        <v>0</v>
      </c>
      <c r="CL39" s="25">
        <f>$CM39+$CN39+$CO39</f>
        <v>0</v>
      </c>
      <c r="CM39" s="12">
        <f>SUM(CM40:CM41)</f>
        <v>0</v>
      </c>
      <c r="CN39" s="12">
        <f>SUM(CN40:CN41)</f>
        <v>0</v>
      </c>
      <c r="CO39" s="12">
        <f>SUM(CO40:CO41)</f>
        <v>0</v>
      </c>
    </row>
    <row r="40" spans="1:93" ht="13.5" customHeight="1">
      <c r="A40" s="203"/>
      <c r="B40" s="203"/>
      <c r="C40" s="136" t="s">
        <v>157</v>
      </c>
      <c r="D40" s="185"/>
      <c r="E40" s="107">
        <f>$F40+$G40</f>
        <v>1093</v>
      </c>
      <c r="F40" s="111">
        <f>$H40+$I40+$J40+$K40+$L40+$M40+$N40+$O40+$P40+$Q40+$R40+$S40+$T40+$U40+$V40+$W40+$X40+$Y40+$Z40+$AA40+$AB40</f>
        <v>1011</v>
      </c>
      <c r="G40" s="112">
        <f>$AC40+'第５表＃'!$AJ40+'第５表＃'!$AT40+'第５表＃'!$AX40+'第５表＃'!$AZ40+'第５表＃'!$BD40+'第５表＃'!$BG40+'第５表＃'!$BP40+'第５表＃'!$BV40+'第５表＃'!$BY40+'第５表＃'!$CH40+'第５表＃'!$CL40</f>
        <v>82</v>
      </c>
      <c r="H40" s="105">
        <v>226</v>
      </c>
      <c r="I40" s="110">
        <v>314</v>
      </c>
      <c r="J40" s="108">
        <v>40</v>
      </c>
      <c r="K40" s="110">
        <v>67</v>
      </c>
      <c r="L40" s="108">
        <v>1</v>
      </c>
      <c r="M40" s="108">
        <v>107</v>
      </c>
      <c r="N40" s="108">
        <v>40</v>
      </c>
      <c r="O40" s="108">
        <v>20</v>
      </c>
      <c r="P40" s="108">
        <v>5</v>
      </c>
      <c r="Q40" s="108">
        <v>44</v>
      </c>
      <c r="R40" s="108">
        <v>0</v>
      </c>
      <c r="S40" s="108">
        <v>50</v>
      </c>
      <c r="T40" s="108">
        <v>8</v>
      </c>
      <c r="U40" s="110">
        <v>25</v>
      </c>
      <c r="V40" s="108">
        <v>22</v>
      </c>
      <c r="W40" s="108">
        <v>0</v>
      </c>
      <c r="X40" s="108">
        <v>1</v>
      </c>
      <c r="Y40" s="110">
        <v>32</v>
      </c>
      <c r="Z40" s="108">
        <v>9</v>
      </c>
      <c r="AA40" s="110">
        <v>0</v>
      </c>
      <c r="AB40" s="109">
        <v>0</v>
      </c>
      <c r="AC40" s="107">
        <f>AD40+AE40+AF40+AG40+'第５表＃'!AH40+'第５表＃'!AI40</f>
        <v>3</v>
      </c>
      <c r="AD40" s="108">
        <v>3</v>
      </c>
      <c r="AE40" s="110">
        <v>0</v>
      </c>
      <c r="AF40" s="108">
        <v>0</v>
      </c>
      <c r="AG40" s="108">
        <v>0</v>
      </c>
      <c r="AH40" s="108">
        <v>0</v>
      </c>
      <c r="AI40" s="23">
        <v>0</v>
      </c>
      <c r="AJ40" s="15">
        <f>$AK40+$AL40+$AM40+$AN40+$AO40+$AP40+$AQ40+'第５表＃'!$AR40+'第５表＃'!$AS40</f>
        <v>4</v>
      </c>
      <c r="AK40" s="22">
        <v>2</v>
      </c>
      <c r="AL40" s="24">
        <v>0</v>
      </c>
      <c r="AM40" s="22">
        <v>0</v>
      </c>
      <c r="AN40" s="24">
        <v>2</v>
      </c>
      <c r="AO40" s="22">
        <v>0</v>
      </c>
      <c r="AP40" s="24">
        <v>0</v>
      </c>
      <c r="AQ40" s="22">
        <v>0</v>
      </c>
      <c r="AR40" s="108">
        <v>0</v>
      </c>
      <c r="AS40" s="23">
        <v>0</v>
      </c>
      <c r="AT40" s="15">
        <f>$AU40+$AV40+$AW40</f>
        <v>11</v>
      </c>
      <c r="AU40" s="18">
        <v>11</v>
      </c>
      <c r="AV40" s="24">
        <v>0</v>
      </c>
      <c r="AW40" s="23">
        <v>0</v>
      </c>
      <c r="AX40" s="15">
        <f>AY40</f>
        <v>0</v>
      </c>
      <c r="AY40" s="23">
        <v>0</v>
      </c>
      <c r="AZ40" s="15">
        <f>$BA40+'第５表＃'!$BB40+'第５表＃'!$BC40</f>
        <v>18</v>
      </c>
      <c r="BA40" s="22">
        <v>0</v>
      </c>
      <c r="BB40" s="108">
        <v>7</v>
      </c>
      <c r="BC40" s="23">
        <v>11</v>
      </c>
      <c r="BD40" s="15">
        <f>$BE40+$BF40</f>
        <v>0</v>
      </c>
      <c r="BE40" s="18">
        <v>0</v>
      </c>
      <c r="BF40" s="23">
        <v>0</v>
      </c>
      <c r="BG40" s="15">
        <f>$BH40+$BI40+$BJ40+$BK40+'第５表＃'!$BL40+'第５表＃'!$BM40+'第５表＃'!$BN40+'第５表＃'!$BO40</f>
        <v>41</v>
      </c>
      <c r="BH40" s="24">
        <v>0</v>
      </c>
      <c r="BI40" s="22">
        <v>11</v>
      </c>
      <c r="BJ40" s="24">
        <v>0</v>
      </c>
      <c r="BK40" s="22">
        <v>21</v>
      </c>
      <c r="BL40" s="108">
        <v>9</v>
      </c>
      <c r="BM40" s="22">
        <v>0</v>
      </c>
      <c r="BN40" s="24">
        <v>0</v>
      </c>
      <c r="BO40" s="23">
        <v>0</v>
      </c>
      <c r="BP40" s="21">
        <f>$BQ40+$BR40+$BS40+$BT40+$BU40</f>
        <v>0</v>
      </c>
      <c r="BQ40" s="22">
        <v>0</v>
      </c>
      <c r="BR40" s="24">
        <v>0</v>
      </c>
      <c r="BS40" s="22">
        <v>0</v>
      </c>
      <c r="BT40" s="24">
        <v>0</v>
      </c>
      <c r="BU40" s="22">
        <v>0</v>
      </c>
      <c r="BV40" s="15">
        <f>$BW40+$BX40</f>
        <v>3</v>
      </c>
      <c r="BW40" s="22">
        <v>3</v>
      </c>
      <c r="BX40" s="23">
        <v>0</v>
      </c>
      <c r="BY40" s="15">
        <f>$BZ40+$CA40+$CB40+$CC40+$CD40+$CE40+'第５表＃'!$CF40+'第５表＃'!$CG40</f>
        <v>0</v>
      </c>
      <c r="BZ40" s="24">
        <v>0</v>
      </c>
      <c r="CA40" s="22">
        <v>0</v>
      </c>
      <c r="CB40" s="24">
        <v>0</v>
      </c>
      <c r="CC40" s="22">
        <v>0</v>
      </c>
      <c r="CD40" s="24">
        <v>0</v>
      </c>
      <c r="CE40" s="22">
        <v>0</v>
      </c>
      <c r="CF40" s="18">
        <v>0</v>
      </c>
      <c r="CG40" s="23">
        <v>0</v>
      </c>
      <c r="CH40" s="21">
        <f>$CI40+$CJ40+$CK40</f>
        <v>2</v>
      </c>
      <c r="CI40" s="22">
        <v>0</v>
      </c>
      <c r="CJ40" s="24">
        <v>2</v>
      </c>
      <c r="CK40" s="23">
        <v>0</v>
      </c>
      <c r="CL40" s="15">
        <f>$CM40+$CN40+$CO40</f>
        <v>0</v>
      </c>
      <c r="CM40" s="22">
        <v>0</v>
      </c>
      <c r="CN40" s="22">
        <v>0</v>
      </c>
      <c r="CO40" s="22">
        <v>0</v>
      </c>
    </row>
    <row r="41" spans="1:93" ht="13.5" customHeight="1">
      <c r="A41" s="203"/>
      <c r="B41" s="204"/>
      <c r="C41" s="137" t="s">
        <v>158</v>
      </c>
      <c r="D41" s="186"/>
      <c r="E41" s="114">
        <f>$F41+$G41</f>
        <v>1809</v>
      </c>
      <c r="F41" s="118">
        <f>$H41+$I41+$J41+$K41+$L41+$M41+$N41+$O41+$P41+$Q41+$R41+$S41+$T41+$U41+$V41+$W41+$X41+$Y41+$Z41+$AA41+$AB41</f>
        <v>1740</v>
      </c>
      <c r="G41" s="115">
        <f>$AC41+'第５表＃'!$AJ41+'第５表＃'!$AT41+'第５表＃'!$AX41+'第５表＃'!$AZ41+'第５表＃'!$BD41+'第５表＃'!$BG41+'第５表＃'!$BP41+'第５表＃'!$BV41+'第５表＃'!$BY41+'第５表＃'!$CH41+'第５表＃'!$CL41</f>
        <v>69</v>
      </c>
      <c r="H41" s="114">
        <v>626</v>
      </c>
      <c r="I41" s="116">
        <v>403</v>
      </c>
      <c r="J41" s="118">
        <v>141</v>
      </c>
      <c r="K41" s="116">
        <v>12</v>
      </c>
      <c r="L41" s="118">
        <v>33</v>
      </c>
      <c r="M41" s="118">
        <v>161</v>
      </c>
      <c r="N41" s="118">
        <v>66</v>
      </c>
      <c r="O41" s="118">
        <v>233</v>
      </c>
      <c r="P41" s="118">
        <v>0</v>
      </c>
      <c r="Q41" s="118">
        <v>24</v>
      </c>
      <c r="R41" s="118">
        <v>0</v>
      </c>
      <c r="S41" s="118">
        <v>2</v>
      </c>
      <c r="T41" s="118">
        <v>8</v>
      </c>
      <c r="U41" s="116">
        <v>3</v>
      </c>
      <c r="V41" s="118">
        <v>2</v>
      </c>
      <c r="W41" s="118">
        <v>0</v>
      </c>
      <c r="X41" s="118">
        <v>7</v>
      </c>
      <c r="Y41" s="116">
        <v>1</v>
      </c>
      <c r="Z41" s="118">
        <v>18</v>
      </c>
      <c r="AA41" s="116">
        <v>0</v>
      </c>
      <c r="AB41" s="115">
        <v>0</v>
      </c>
      <c r="AC41" s="114">
        <f>AD41+AE41+AF41+AG41+'第５表＃'!AH41+'第５表＃'!AI41</f>
        <v>4</v>
      </c>
      <c r="AD41" s="118">
        <v>4</v>
      </c>
      <c r="AE41" s="116">
        <v>0</v>
      </c>
      <c r="AF41" s="118">
        <v>0</v>
      </c>
      <c r="AG41" s="118">
        <v>0</v>
      </c>
      <c r="AH41" s="118">
        <v>0</v>
      </c>
      <c r="AI41" s="26">
        <v>0</v>
      </c>
      <c r="AJ41" s="25">
        <f>$AK41+$AL41+$AM41+$AN41+$AO41+$AP41+$AQ41+'第５表＃'!$AR41+'第５表＃'!$AS41</f>
        <v>8</v>
      </c>
      <c r="AK41" s="28">
        <v>6</v>
      </c>
      <c r="AL41" s="27">
        <v>0</v>
      </c>
      <c r="AM41" s="28">
        <v>0</v>
      </c>
      <c r="AN41" s="27">
        <v>2</v>
      </c>
      <c r="AO41" s="28">
        <v>0</v>
      </c>
      <c r="AP41" s="27">
        <v>0</v>
      </c>
      <c r="AQ41" s="28">
        <v>0</v>
      </c>
      <c r="AR41" s="118">
        <v>0</v>
      </c>
      <c r="AS41" s="26">
        <v>0</v>
      </c>
      <c r="AT41" s="25">
        <f>$AU41+$AV41+$AW41</f>
        <v>7</v>
      </c>
      <c r="AU41" s="25">
        <v>7</v>
      </c>
      <c r="AV41" s="27">
        <v>0</v>
      </c>
      <c r="AW41" s="26">
        <v>0</v>
      </c>
      <c r="AX41" s="25">
        <f>AY41</f>
        <v>0</v>
      </c>
      <c r="AY41" s="26">
        <v>0</v>
      </c>
      <c r="AZ41" s="25">
        <f>$BA41+'第５表＃'!$BB41+'第５表＃'!$BC41</f>
        <v>6</v>
      </c>
      <c r="BA41" s="28">
        <v>0</v>
      </c>
      <c r="BB41" s="118">
        <v>0</v>
      </c>
      <c r="BC41" s="26">
        <v>6</v>
      </c>
      <c r="BD41" s="18">
        <f>$BE41+$BF41</f>
        <v>0</v>
      </c>
      <c r="BE41" s="25">
        <v>0</v>
      </c>
      <c r="BF41" s="26">
        <v>0</v>
      </c>
      <c r="BG41" s="18">
        <f>$BH41+$BI41+$BJ41+$BK41+'第５表＃'!$BL41+'第５表＃'!$BM41+'第５表＃'!$BN41+'第５表＃'!$BO41</f>
        <v>18</v>
      </c>
      <c r="BH41" s="27">
        <v>0</v>
      </c>
      <c r="BI41" s="28">
        <v>3</v>
      </c>
      <c r="BJ41" s="27">
        <v>0</v>
      </c>
      <c r="BK41" s="28">
        <v>7</v>
      </c>
      <c r="BL41" s="118">
        <v>8</v>
      </c>
      <c r="BM41" s="28">
        <v>0</v>
      </c>
      <c r="BN41" s="27">
        <v>0</v>
      </c>
      <c r="BO41" s="26">
        <v>0</v>
      </c>
      <c r="BP41" s="24">
        <f>$BQ41+$BR41+$BS41+$BT41+$BU41</f>
        <v>0</v>
      </c>
      <c r="BQ41" s="28">
        <v>0</v>
      </c>
      <c r="BR41" s="27">
        <v>0</v>
      </c>
      <c r="BS41" s="28">
        <v>0</v>
      </c>
      <c r="BT41" s="27">
        <v>0</v>
      </c>
      <c r="BU41" s="28">
        <v>0</v>
      </c>
      <c r="BV41" s="18">
        <f>$BW41+$BX41</f>
        <v>13</v>
      </c>
      <c r="BW41" s="28">
        <v>12</v>
      </c>
      <c r="BX41" s="26">
        <v>1</v>
      </c>
      <c r="BY41" s="18">
        <f>$BZ41+$CA41+$CB41+$CC41+$CD41+$CE41+'第５表＃'!$CF41+'第５表＃'!$CG41</f>
        <v>0</v>
      </c>
      <c r="BZ41" s="27">
        <v>0</v>
      </c>
      <c r="CA41" s="28">
        <v>0</v>
      </c>
      <c r="CB41" s="27">
        <v>0</v>
      </c>
      <c r="CC41" s="28">
        <v>0</v>
      </c>
      <c r="CD41" s="27">
        <v>0</v>
      </c>
      <c r="CE41" s="28">
        <v>0</v>
      </c>
      <c r="CF41" s="25">
        <v>0</v>
      </c>
      <c r="CG41" s="26">
        <v>0</v>
      </c>
      <c r="CH41" s="24">
        <f>$CI41+$CJ41+$CK41</f>
        <v>13</v>
      </c>
      <c r="CI41" s="28">
        <v>0</v>
      </c>
      <c r="CJ41" s="27">
        <v>13</v>
      </c>
      <c r="CK41" s="26">
        <v>0</v>
      </c>
      <c r="CL41" s="25">
        <f>$CM41+$CN41+$CO41</f>
        <v>0</v>
      </c>
      <c r="CM41" s="28">
        <v>0</v>
      </c>
      <c r="CN41" s="28">
        <v>0</v>
      </c>
      <c r="CO41" s="28">
        <v>0</v>
      </c>
    </row>
    <row r="42" spans="1:93" ht="13.5" customHeight="1">
      <c r="A42" s="203"/>
      <c r="B42" s="202" t="s">
        <v>32</v>
      </c>
      <c r="C42" s="138"/>
      <c r="D42" s="172"/>
      <c r="E42" s="107">
        <f>$F42+$G42</f>
        <v>4084</v>
      </c>
      <c r="F42" s="111">
        <f>$H42+$I42+$J42+$K42+$L42+$M42+$N42+$O42+$P42+$Q42+$R42+$S42+$T42+$U42+$V42+$W42+$X42+$Y42+$Z42+$AA42+$AB42</f>
        <v>3119</v>
      </c>
      <c r="G42" s="112">
        <f>$AC42+'第５表＃'!$AJ42+'第５表＃'!$AT42+'第５表＃'!$AX42+'第５表＃'!$AZ42+'第５表＃'!$BD42+'第５表＃'!$BG42+'第５表＃'!$BP42+'第５表＃'!$BV42+'第５表＃'!$BY42+'第５表＃'!$CH42+'第５表＃'!$CL42</f>
        <v>965</v>
      </c>
      <c r="H42" s="107">
        <v>659</v>
      </c>
      <c r="I42" s="113">
        <v>506</v>
      </c>
      <c r="J42" s="111">
        <v>370</v>
      </c>
      <c r="K42" s="113">
        <v>198</v>
      </c>
      <c r="L42" s="111">
        <v>82</v>
      </c>
      <c r="M42" s="111">
        <v>71</v>
      </c>
      <c r="N42" s="111">
        <v>125</v>
      </c>
      <c r="O42" s="111">
        <v>62</v>
      </c>
      <c r="P42" s="111">
        <v>66</v>
      </c>
      <c r="Q42" s="111">
        <v>237</v>
      </c>
      <c r="R42" s="111">
        <v>87</v>
      </c>
      <c r="S42" s="111">
        <v>67</v>
      </c>
      <c r="T42" s="111">
        <v>71</v>
      </c>
      <c r="U42" s="113">
        <v>77</v>
      </c>
      <c r="V42" s="111">
        <v>144</v>
      </c>
      <c r="W42" s="111">
        <v>82</v>
      </c>
      <c r="X42" s="111">
        <v>18</v>
      </c>
      <c r="Y42" s="113">
        <v>43</v>
      </c>
      <c r="Z42" s="111">
        <v>47</v>
      </c>
      <c r="AA42" s="113">
        <v>67</v>
      </c>
      <c r="AB42" s="112">
        <v>40</v>
      </c>
      <c r="AC42" s="107">
        <f>AD42+AE42+AF42+AG42+'第５表＃'!AH42+'第５表＃'!AI42</f>
        <v>97</v>
      </c>
      <c r="AD42" s="111">
        <v>45</v>
      </c>
      <c r="AE42" s="113">
        <v>8</v>
      </c>
      <c r="AF42" s="111">
        <v>18</v>
      </c>
      <c r="AG42" s="111">
        <v>15</v>
      </c>
      <c r="AH42" s="111">
        <v>8</v>
      </c>
      <c r="AI42" s="23">
        <v>3</v>
      </c>
      <c r="AJ42" s="15">
        <f>$AK42+$AL42+$AM42+$AN42+$AO42+$AP42+$AQ42+'第５表＃'!$AR42+'第５表＃'!$AS42</f>
        <v>194</v>
      </c>
      <c r="AK42" s="22">
        <v>42</v>
      </c>
      <c r="AL42" s="24">
        <v>30</v>
      </c>
      <c r="AM42" s="22">
        <v>9</v>
      </c>
      <c r="AN42" s="24">
        <v>6</v>
      </c>
      <c r="AO42" s="22">
        <v>26</v>
      </c>
      <c r="AP42" s="24">
        <v>28</v>
      </c>
      <c r="AQ42" s="22">
        <v>11</v>
      </c>
      <c r="AR42" s="111">
        <v>20</v>
      </c>
      <c r="AS42" s="23">
        <v>22</v>
      </c>
      <c r="AT42" s="15">
        <f>$AU42+$AV42+$AW42</f>
        <v>87</v>
      </c>
      <c r="AU42" s="18">
        <v>15</v>
      </c>
      <c r="AV42" s="24">
        <v>20</v>
      </c>
      <c r="AW42" s="23">
        <v>52</v>
      </c>
      <c r="AX42" s="15">
        <f>AY42</f>
        <v>16</v>
      </c>
      <c r="AY42" s="23">
        <v>16</v>
      </c>
      <c r="AZ42" s="15">
        <f>$BA42+'第５表＃'!$BB42+'第５表＃'!$BC42</f>
        <v>33</v>
      </c>
      <c r="BA42" s="22">
        <v>11</v>
      </c>
      <c r="BB42" s="111">
        <v>11</v>
      </c>
      <c r="BC42" s="23">
        <v>11</v>
      </c>
      <c r="BD42" s="15">
        <f>$BE42+$BF42</f>
        <v>38</v>
      </c>
      <c r="BE42" s="18">
        <v>11</v>
      </c>
      <c r="BF42" s="23">
        <v>27</v>
      </c>
      <c r="BG42" s="15">
        <f>$BH42+$BI42+$BJ42+$BK42+'第５表＃'!$BL42+'第５表＃'!$BM42+'第５表＃'!$BN42+'第５表＃'!$BO42</f>
        <v>167</v>
      </c>
      <c r="BH42" s="24">
        <v>32</v>
      </c>
      <c r="BI42" s="22">
        <v>42</v>
      </c>
      <c r="BJ42" s="24">
        <v>27</v>
      </c>
      <c r="BK42" s="22">
        <v>13</v>
      </c>
      <c r="BL42" s="111">
        <v>15</v>
      </c>
      <c r="BM42" s="22">
        <v>13</v>
      </c>
      <c r="BN42" s="24">
        <v>14</v>
      </c>
      <c r="BO42" s="23">
        <v>11</v>
      </c>
      <c r="BP42" s="21">
        <f>$BQ42+$BR42+$BS42+$BT42+$BU42</f>
        <v>124</v>
      </c>
      <c r="BQ42" s="22">
        <v>10</v>
      </c>
      <c r="BR42" s="24">
        <v>45</v>
      </c>
      <c r="BS42" s="22">
        <v>22</v>
      </c>
      <c r="BT42" s="24">
        <v>29</v>
      </c>
      <c r="BU42" s="22">
        <v>18</v>
      </c>
      <c r="BV42" s="15">
        <f>$BW42+$BX42</f>
        <v>41</v>
      </c>
      <c r="BW42" s="22">
        <v>27</v>
      </c>
      <c r="BX42" s="23">
        <v>14</v>
      </c>
      <c r="BY42" s="15">
        <f>$BZ42+$CA42+$CB42+$CC42+$CD42+$CE42+'第５表＃'!$CF42+'第５表＃'!$CG42</f>
        <v>68</v>
      </c>
      <c r="BZ42" s="24">
        <v>7</v>
      </c>
      <c r="CA42" s="22">
        <v>7</v>
      </c>
      <c r="CB42" s="24">
        <v>7</v>
      </c>
      <c r="CC42" s="22">
        <v>16</v>
      </c>
      <c r="CD42" s="24">
        <v>9</v>
      </c>
      <c r="CE42" s="22">
        <v>2</v>
      </c>
      <c r="CF42" s="18">
        <v>14</v>
      </c>
      <c r="CG42" s="23">
        <v>6</v>
      </c>
      <c r="CH42" s="21">
        <f>$CI42+$CJ42+$CK42</f>
        <v>23</v>
      </c>
      <c r="CI42" s="22">
        <v>6</v>
      </c>
      <c r="CJ42" s="24">
        <v>14</v>
      </c>
      <c r="CK42" s="23">
        <v>3</v>
      </c>
      <c r="CL42" s="15">
        <f>$CM42+$CN42+$CO42</f>
        <v>77</v>
      </c>
      <c r="CM42" s="22">
        <v>15</v>
      </c>
      <c r="CN42" s="22">
        <v>22</v>
      </c>
      <c r="CO42" s="22">
        <v>40</v>
      </c>
    </row>
    <row r="43" spans="1:93" ht="13.5" customHeight="1">
      <c r="A43" s="203"/>
      <c r="B43" s="203"/>
      <c r="C43" s="139"/>
      <c r="D43" s="173"/>
      <c r="E43" s="113"/>
      <c r="F43" s="111"/>
      <c r="G43" s="117"/>
      <c r="H43" s="107"/>
      <c r="I43" s="113"/>
      <c r="J43" s="111"/>
      <c r="K43" s="113"/>
      <c r="L43" s="111"/>
      <c r="M43" s="111"/>
      <c r="N43" s="111"/>
      <c r="O43" s="111"/>
      <c r="P43" s="111"/>
      <c r="Q43" s="111"/>
      <c r="R43" s="111"/>
      <c r="S43" s="111"/>
      <c r="T43" s="111"/>
      <c r="U43" s="113"/>
      <c r="V43" s="111"/>
      <c r="W43" s="111"/>
      <c r="X43" s="111"/>
      <c r="Y43" s="113"/>
      <c r="Z43" s="111"/>
      <c r="AA43" s="113"/>
      <c r="AB43" s="112"/>
      <c r="AC43" s="113"/>
      <c r="AD43" s="111"/>
      <c r="AE43" s="113"/>
      <c r="AF43" s="111"/>
      <c r="AG43" s="111"/>
      <c r="AH43" s="111"/>
      <c r="AI43" s="23"/>
      <c r="AJ43" s="24"/>
      <c r="AK43" s="22"/>
      <c r="AL43" s="24"/>
      <c r="AM43" s="22"/>
      <c r="AN43" s="24"/>
      <c r="AO43" s="22"/>
      <c r="AP43" s="24"/>
      <c r="AQ43" s="22"/>
      <c r="AR43" s="111"/>
      <c r="AS43" s="23"/>
      <c r="AT43" s="18"/>
      <c r="AU43" s="18"/>
      <c r="AV43" s="24"/>
      <c r="AW43" s="23"/>
      <c r="AX43" s="18"/>
      <c r="AY43" s="23"/>
      <c r="AZ43" s="24"/>
      <c r="BA43" s="22"/>
      <c r="BB43" s="111"/>
      <c r="BC43" s="23"/>
      <c r="BD43" s="18"/>
      <c r="BE43" s="18"/>
      <c r="BF43" s="23"/>
      <c r="BG43" s="18"/>
      <c r="BH43" s="24"/>
      <c r="BI43" s="22"/>
      <c r="BJ43" s="24"/>
      <c r="BK43" s="22"/>
      <c r="BL43" s="111"/>
      <c r="BM43" s="22"/>
      <c r="BN43" s="24"/>
      <c r="BO43" s="23"/>
      <c r="BP43" s="24"/>
      <c r="BQ43" s="22"/>
      <c r="BR43" s="24"/>
      <c r="BS43" s="22"/>
      <c r="BT43" s="24"/>
      <c r="BU43" s="22"/>
      <c r="BV43" s="18"/>
      <c r="BW43" s="22"/>
      <c r="BX43" s="23"/>
      <c r="BY43" s="18"/>
      <c r="BZ43" s="24"/>
      <c r="CA43" s="22"/>
      <c r="CB43" s="24"/>
      <c r="CC43" s="22"/>
      <c r="CD43" s="24"/>
      <c r="CE43" s="22"/>
      <c r="CF43" s="18"/>
      <c r="CG43" s="23"/>
      <c r="CH43" s="24"/>
      <c r="CI43" s="22"/>
      <c r="CJ43" s="24"/>
      <c r="CK43" s="23"/>
      <c r="CL43" s="24"/>
      <c r="CM43" s="22"/>
      <c r="CN43" s="22"/>
      <c r="CO43" s="22"/>
    </row>
    <row r="44" spans="1:93" ht="13.5" customHeight="1">
      <c r="A44" s="204"/>
      <c r="B44" s="204"/>
      <c r="C44" s="140"/>
      <c r="D44" s="187"/>
      <c r="E44" s="116"/>
      <c r="F44" s="118"/>
      <c r="G44" s="119"/>
      <c r="H44" s="114"/>
      <c r="I44" s="116"/>
      <c r="J44" s="118"/>
      <c r="K44" s="116"/>
      <c r="L44" s="118"/>
      <c r="M44" s="118"/>
      <c r="N44" s="118"/>
      <c r="O44" s="118"/>
      <c r="P44" s="118"/>
      <c r="Q44" s="118"/>
      <c r="R44" s="118"/>
      <c r="S44" s="118"/>
      <c r="T44" s="118"/>
      <c r="U44" s="116"/>
      <c r="V44" s="118"/>
      <c r="W44" s="118"/>
      <c r="X44" s="118"/>
      <c r="Y44" s="116"/>
      <c r="Z44" s="118"/>
      <c r="AA44" s="116"/>
      <c r="AB44" s="115"/>
      <c r="AC44" s="116"/>
      <c r="AD44" s="118"/>
      <c r="AE44" s="116"/>
      <c r="AF44" s="118"/>
      <c r="AG44" s="118"/>
      <c r="AH44" s="118"/>
      <c r="AI44" s="26"/>
      <c r="AJ44" s="27"/>
      <c r="AK44" s="28"/>
      <c r="AL44" s="27"/>
      <c r="AM44" s="28"/>
      <c r="AN44" s="27"/>
      <c r="AO44" s="28"/>
      <c r="AP44" s="27"/>
      <c r="AQ44" s="28"/>
      <c r="AR44" s="118"/>
      <c r="AS44" s="26"/>
      <c r="AT44" s="25"/>
      <c r="AU44" s="25"/>
      <c r="AV44" s="27"/>
      <c r="AW44" s="26"/>
      <c r="AX44" s="25"/>
      <c r="AY44" s="26"/>
      <c r="AZ44" s="27"/>
      <c r="BA44" s="28"/>
      <c r="BB44" s="118"/>
      <c r="BC44" s="26"/>
      <c r="BD44" s="25"/>
      <c r="BE44" s="25"/>
      <c r="BF44" s="26"/>
      <c r="BG44" s="25"/>
      <c r="BH44" s="27"/>
      <c r="BI44" s="28"/>
      <c r="BJ44" s="27"/>
      <c r="BK44" s="28"/>
      <c r="BL44" s="118"/>
      <c r="BM44" s="28"/>
      <c r="BN44" s="27"/>
      <c r="BO44" s="26"/>
      <c r="BP44" s="27"/>
      <c r="BQ44" s="28"/>
      <c r="BR44" s="27"/>
      <c r="BS44" s="28"/>
      <c r="BT44" s="27"/>
      <c r="BU44" s="28"/>
      <c r="BV44" s="25"/>
      <c r="BW44" s="28"/>
      <c r="BX44" s="26"/>
      <c r="BY44" s="25"/>
      <c r="BZ44" s="27"/>
      <c r="CA44" s="28"/>
      <c r="CB44" s="27"/>
      <c r="CC44" s="28"/>
      <c r="CD44" s="27"/>
      <c r="CE44" s="28"/>
      <c r="CF44" s="25"/>
      <c r="CG44" s="26"/>
      <c r="CH44" s="27"/>
      <c r="CI44" s="28"/>
      <c r="CJ44" s="27"/>
      <c r="CK44" s="26"/>
      <c r="CL44" s="27"/>
      <c r="CM44" s="28"/>
      <c r="CN44" s="28"/>
      <c r="CO44" s="28"/>
    </row>
    <row r="45" spans="5:93" ht="13.5" customHeight="1">
      <c r="E45" s="135"/>
      <c r="F45" s="135"/>
      <c r="G45" s="116"/>
      <c r="AI45" s="10"/>
      <c r="AJ45" s="10"/>
      <c r="AK45" s="10"/>
      <c r="AL45" s="10"/>
      <c r="AM45" s="10"/>
      <c r="AN45" s="10"/>
      <c r="AO45" s="10"/>
      <c r="AP45" s="10"/>
      <c r="AQ45" s="10"/>
      <c r="AS45" s="10"/>
      <c r="AT45" s="17"/>
      <c r="AU45" s="10"/>
      <c r="AV45" s="10"/>
      <c r="AW45" s="10"/>
      <c r="AX45" s="17"/>
      <c r="AY45" s="10"/>
      <c r="AZ45" s="17"/>
      <c r="BA45" s="10"/>
      <c r="BC45" s="10"/>
      <c r="BD45" s="17"/>
      <c r="BE45" s="10"/>
      <c r="BF45" s="10"/>
      <c r="BG45" s="17"/>
      <c r="BH45" s="10"/>
      <c r="BI45" s="10"/>
      <c r="BJ45" s="10"/>
      <c r="BK45" s="10"/>
      <c r="BM45" s="10"/>
      <c r="BN45" s="10"/>
      <c r="BO45" s="17"/>
      <c r="BP45" s="17"/>
      <c r="BQ45" s="10"/>
      <c r="BR45" s="10"/>
      <c r="BS45" s="10"/>
      <c r="BT45" s="10"/>
      <c r="BU45" s="17"/>
      <c r="BV45" s="17"/>
      <c r="BW45" s="10"/>
      <c r="BX45" s="10"/>
      <c r="BY45" s="17"/>
      <c r="BZ45" s="10"/>
      <c r="CA45" s="10"/>
      <c r="CB45" s="10"/>
      <c r="CC45" s="10"/>
      <c r="CD45" s="10"/>
      <c r="CE45" s="10"/>
      <c r="CF45" s="10"/>
      <c r="CG45" s="10"/>
      <c r="CH45" s="27"/>
      <c r="CI45" s="10"/>
      <c r="CJ45" s="10"/>
      <c r="CK45" s="10"/>
      <c r="CL45" s="17"/>
      <c r="CM45" s="10"/>
      <c r="CN45" s="10"/>
      <c r="CO45" s="10"/>
    </row>
    <row r="46" spans="1:93" ht="13.5" customHeight="1">
      <c r="A46" s="205" t="s">
        <v>42</v>
      </c>
      <c r="B46" s="103" t="s">
        <v>146</v>
      </c>
      <c r="C46" s="104"/>
      <c r="D46" s="167"/>
      <c r="E46" s="100">
        <f>$F46+$G46</f>
        <v>699057</v>
      </c>
      <c r="F46" s="118">
        <f>$H46+$I46+$J46+$K46+$L46+$M46+$N46+$O46+$P46+$Q46+$R46+$S46+$T46+$U46+$V46+$W46+$X46+$Y46+$Z46+$AA46+$AB46</f>
        <v>500938</v>
      </c>
      <c r="G46" s="102">
        <f>$AC46+'第５表＃'!$AJ46+'第５表＃'!$AT46+'第５表＃'!$AX46+'第５表＃'!$AZ46+'第５表＃'!$BD46+'第５表＃'!$BG46+'第５表＃'!$BP46+'第５表＃'!$BV46+'第５表＃'!$BY46+'第５表＃'!$CH46+'第５表＃'!$CL46</f>
        <v>198119</v>
      </c>
      <c r="H46" s="100">
        <f aca="true" t="shared" si="60" ref="H46:M46">H47+H48</f>
        <v>57857</v>
      </c>
      <c r="I46" s="100">
        <f t="shared" si="60"/>
        <v>99934</v>
      </c>
      <c r="J46" s="100">
        <f t="shared" si="60"/>
        <v>30650</v>
      </c>
      <c r="K46" s="100">
        <f t="shared" si="60"/>
        <v>34707</v>
      </c>
      <c r="L46" s="100">
        <f t="shared" si="60"/>
        <v>5385</v>
      </c>
      <c r="M46" s="100">
        <f t="shared" si="60"/>
        <v>15401</v>
      </c>
      <c r="N46" s="100">
        <f>N47+N48</f>
        <v>24514</v>
      </c>
      <c r="O46" s="100">
        <f aca="true" t="shared" si="61" ref="O46:W46">O47+O48</f>
        <v>13535</v>
      </c>
      <c r="P46" s="100">
        <f t="shared" si="61"/>
        <v>16238</v>
      </c>
      <c r="Q46" s="100">
        <f t="shared" si="61"/>
        <v>40567</v>
      </c>
      <c r="R46" s="100">
        <f t="shared" si="61"/>
        <v>17076</v>
      </c>
      <c r="S46" s="100">
        <f t="shared" si="61"/>
        <v>21421</v>
      </c>
      <c r="T46" s="100">
        <f t="shared" si="61"/>
        <v>18670</v>
      </c>
      <c r="U46" s="100">
        <f t="shared" si="61"/>
        <v>24456</v>
      </c>
      <c r="V46" s="100">
        <f t="shared" si="61"/>
        <v>16481</v>
      </c>
      <c r="W46" s="100">
        <f t="shared" si="61"/>
        <v>13703</v>
      </c>
      <c r="X46" s="100">
        <f>X47+X48</f>
        <v>5703</v>
      </c>
      <c r="Y46" s="135">
        <f aca="true" t="shared" si="62" ref="Y46:AG46">Y47+Y48</f>
        <v>18632</v>
      </c>
      <c r="Z46" s="101">
        <f t="shared" si="62"/>
        <v>6816</v>
      </c>
      <c r="AA46" s="135">
        <f t="shared" si="62"/>
        <v>9485</v>
      </c>
      <c r="AB46" s="102">
        <f t="shared" si="62"/>
        <v>9707</v>
      </c>
      <c r="AC46" s="100">
        <f>AD46+AE46+AF46+AG46+'第５表＃'!AH46+'第５表＃'!AI46</f>
        <v>13727</v>
      </c>
      <c r="AD46" s="101">
        <f t="shared" si="62"/>
        <v>3257</v>
      </c>
      <c r="AE46" s="135">
        <f t="shared" si="62"/>
        <v>2504</v>
      </c>
      <c r="AF46" s="101">
        <f t="shared" si="62"/>
        <v>3069</v>
      </c>
      <c r="AG46" s="100">
        <f t="shared" si="62"/>
        <v>2286</v>
      </c>
      <c r="AH46" s="100">
        <f>AH47+AH48</f>
        <v>1879</v>
      </c>
      <c r="AI46" s="13">
        <f>AI47+AI48</f>
        <v>732</v>
      </c>
      <c r="AJ46" s="11">
        <f>$AK46+$AL46+$AM46+$AN46+$AO46+$AP46+$AQ46+'第５表＃'!$AR46+'第５表＃'!$AS46</f>
        <v>27245</v>
      </c>
      <c r="AK46" s="12">
        <f aca="true" t="shared" si="63" ref="AK46:AQ46">AK47+AK48</f>
        <v>2897</v>
      </c>
      <c r="AL46" s="17">
        <f t="shared" si="63"/>
        <v>3711</v>
      </c>
      <c r="AM46" s="12">
        <f t="shared" si="63"/>
        <v>955</v>
      </c>
      <c r="AN46" s="17">
        <f t="shared" si="63"/>
        <v>1288</v>
      </c>
      <c r="AO46" s="12">
        <f t="shared" si="63"/>
        <v>7019</v>
      </c>
      <c r="AP46" s="17">
        <f t="shared" si="63"/>
        <v>3749</v>
      </c>
      <c r="AQ46" s="12">
        <f t="shared" si="63"/>
        <v>3292</v>
      </c>
      <c r="AR46" s="100">
        <f>SUM(AR47:AR48)</f>
        <v>2090</v>
      </c>
      <c r="AS46" s="13">
        <f>SUM(AS47:AS48)</f>
        <v>2244</v>
      </c>
      <c r="AT46" s="11">
        <f>$AU46+$AV46+$AW46</f>
        <v>14143</v>
      </c>
      <c r="AU46" s="11">
        <f>SUM(AU47:AU48)</f>
        <v>4582</v>
      </c>
      <c r="AV46" s="17">
        <f>SUM(AV47:AV48)</f>
        <v>5281</v>
      </c>
      <c r="AW46" s="13">
        <f>SUM(AW47:AW48)</f>
        <v>4280</v>
      </c>
      <c r="AX46" s="11">
        <f>AY46</f>
        <v>2669</v>
      </c>
      <c r="AY46" s="13">
        <f>SUM(AY47:AY48)</f>
        <v>2669</v>
      </c>
      <c r="AZ46" s="25">
        <f>$BA46+'第５表＃'!$BB46+'第５表＃'!$BC46</f>
        <v>6975</v>
      </c>
      <c r="BA46" s="12">
        <f>SUM(BA47:BA48)</f>
        <v>3110</v>
      </c>
      <c r="BB46" s="100">
        <f>SUM(BB47:BB48)</f>
        <v>2059</v>
      </c>
      <c r="BC46" s="13">
        <f>SUM(BC47:BC48)</f>
        <v>1806</v>
      </c>
      <c r="BD46" s="15">
        <f>$BE46+$BF46</f>
        <v>8609</v>
      </c>
      <c r="BE46" s="11">
        <f>SUM(BE47:BE48)</f>
        <v>2967</v>
      </c>
      <c r="BF46" s="13">
        <f>SUM(BF47:BF48)</f>
        <v>5642</v>
      </c>
      <c r="BG46" s="15">
        <f>$BH46+$BI46+$BJ46+$BK46+'第５表＃'!$BL46+'第５表＃'!$BM46+'第５表＃'!$BN46+'第５表＃'!$BO46</f>
        <v>37742</v>
      </c>
      <c r="BH46" s="17">
        <f aca="true" t="shared" si="64" ref="BH46:BO46">SUM(BH47:BH48)</f>
        <v>3532</v>
      </c>
      <c r="BI46" s="12">
        <f t="shared" si="64"/>
        <v>8758</v>
      </c>
      <c r="BJ46" s="17">
        <f t="shared" si="64"/>
        <v>7631</v>
      </c>
      <c r="BK46" s="12">
        <f t="shared" si="64"/>
        <v>6975</v>
      </c>
      <c r="BL46" s="100">
        <f t="shared" si="64"/>
        <v>5544</v>
      </c>
      <c r="BM46" s="12">
        <f t="shared" si="64"/>
        <v>2069</v>
      </c>
      <c r="BN46" s="17">
        <f t="shared" si="64"/>
        <v>2185</v>
      </c>
      <c r="BO46" s="13">
        <f t="shared" si="64"/>
        <v>1048</v>
      </c>
      <c r="BP46" s="21">
        <f>$BQ46+$BR46+$BS46+$BT46+$BU46</f>
        <v>30658</v>
      </c>
      <c r="BQ46" s="12">
        <f>SUM(BQ47:BQ48)</f>
        <v>3385</v>
      </c>
      <c r="BR46" s="17">
        <f>SUM(BR47:BR48)</f>
        <v>7108</v>
      </c>
      <c r="BS46" s="12">
        <f>SUM(BS47:BS48)</f>
        <v>5272</v>
      </c>
      <c r="BT46" s="17">
        <f>SUM(BT47:BT48)</f>
        <v>8704</v>
      </c>
      <c r="BU46" s="12">
        <f>SUM(BU47:BU48)</f>
        <v>6189</v>
      </c>
      <c r="BV46" s="15">
        <f>$BW46+$BX46</f>
        <v>7700</v>
      </c>
      <c r="BW46" s="12">
        <f>SUM(BW47:BW48)</f>
        <v>5493</v>
      </c>
      <c r="BX46" s="13">
        <f>SUM(BX47:BX48)</f>
        <v>2207</v>
      </c>
      <c r="BY46" s="15">
        <f>$BZ46+$CA46+$CB46+$CC46+$CD46+$CE46+'第５表＃'!$CF46+'第５表＃'!$CG46</f>
        <v>25790</v>
      </c>
      <c r="BZ46" s="17">
        <f aca="true" t="shared" si="65" ref="BZ46:CG46">SUM(BZ47:BZ48)</f>
        <v>4711</v>
      </c>
      <c r="CA46" s="12">
        <f t="shared" si="65"/>
        <v>4334</v>
      </c>
      <c r="CB46" s="17">
        <f t="shared" si="65"/>
        <v>4377</v>
      </c>
      <c r="CC46" s="12">
        <f t="shared" si="65"/>
        <v>6441</v>
      </c>
      <c r="CD46" s="17">
        <f t="shared" si="65"/>
        <v>3045</v>
      </c>
      <c r="CE46" s="12">
        <f t="shared" si="65"/>
        <v>351</v>
      </c>
      <c r="CF46" s="11">
        <f t="shared" si="65"/>
        <v>1478</v>
      </c>
      <c r="CG46" s="13">
        <f t="shared" si="65"/>
        <v>1053</v>
      </c>
      <c r="CH46" s="21">
        <f>$CI46+$CJ46+$CK46</f>
        <v>8798</v>
      </c>
      <c r="CI46" s="12">
        <f>SUM(CI47:CI48)</f>
        <v>2127</v>
      </c>
      <c r="CJ46" s="17">
        <f>SUM(CJ47:CJ48)</f>
        <v>3470</v>
      </c>
      <c r="CK46" s="13">
        <f>SUM(CK47:CK48)</f>
        <v>3201</v>
      </c>
      <c r="CL46" s="25">
        <f>$CM46+$CN46+$CO46</f>
        <v>14063</v>
      </c>
      <c r="CM46" s="12">
        <f>SUM(CM47:CM48)</f>
        <v>4784</v>
      </c>
      <c r="CN46" s="12">
        <f>SUM(CN47:CN48)</f>
        <v>4437</v>
      </c>
      <c r="CO46" s="12">
        <f>SUM(CO47:CO48)</f>
        <v>4842</v>
      </c>
    </row>
    <row r="47" spans="1:93" ht="13.5" customHeight="1">
      <c r="A47" s="206"/>
      <c r="B47" s="136" t="s">
        <v>159</v>
      </c>
      <c r="C47" s="141"/>
      <c r="D47" s="185"/>
      <c r="E47" s="107">
        <f>$F47+$G47</f>
        <v>354754</v>
      </c>
      <c r="F47" s="111">
        <f>$H47+$I47+$J47+$K47+$L47+$M47+$N47+$O47+$P47+$Q47+$R47+$S47+$T47+$U47+$V47+$W47+$X47+$Y47+$Z47+$AA47+$AB47</f>
        <v>264520</v>
      </c>
      <c r="G47" s="112">
        <f>$AC47+'第５表＃'!$AJ47+'第５表＃'!$AT47+'第５表＃'!$AX47+'第５表＃'!$AZ47+'第５表＃'!$BD47+'第５表＃'!$BG47+'第５表＃'!$BP47+'第５表＃'!$BV47+'第５表＃'!$BY47+'第５表＃'!$CH47+'第５表＃'!$CL47</f>
        <v>90234</v>
      </c>
      <c r="H47" s="107">
        <v>28674</v>
      </c>
      <c r="I47" s="113">
        <v>55651</v>
      </c>
      <c r="J47" s="111">
        <v>16117</v>
      </c>
      <c r="K47" s="113">
        <v>17877</v>
      </c>
      <c r="L47" s="111">
        <v>2509</v>
      </c>
      <c r="M47" s="111">
        <v>8544</v>
      </c>
      <c r="N47" s="111">
        <v>12495</v>
      </c>
      <c r="O47" s="111">
        <v>6217</v>
      </c>
      <c r="P47" s="111">
        <v>8082</v>
      </c>
      <c r="Q47" s="111">
        <v>22274</v>
      </c>
      <c r="R47" s="111">
        <v>9408</v>
      </c>
      <c r="S47" s="111">
        <v>12304</v>
      </c>
      <c r="T47" s="111">
        <v>9281</v>
      </c>
      <c r="U47" s="113">
        <v>13296</v>
      </c>
      <c r="V47" s="111">
        <v>8675</v>
      </c>
      <c r="W47" s="111">
        <v>7020</v>
      </c>
      <c r="X47" s="111">
        <v>2813</v>
      </c>
      <c r="Y47" s="113">
        <v>10263</v>
      </c>
      <c r="Z47" s="111">
        <v>2538</v>
      </c>
      <c r="AA47" s="113">
        <v>5240</v>
      </c>
      <c r="AB47" s="112">
        <v>5242</v>
      </c>
      <c r="AC47" s="107">
        <f>AD47+AE47+AF47+AG47+'第５表＃'!AH47+'第５表＃'!AI47</f>
        <v>4836</v>
      </c>
      <c r="AD47" s="111">
        <v>1291</v>
      </c>
      <c r="AE47" s="113">
        <v>790</v>
      </c>
      <c r="AF47" s="111">
        <v>934</v>
      </c>
      <c r="AG47" s="111">
        <v>788</v>
      </c>
      <c r="AH47" s="111">
        <v>780</v>
      </c>
      <c r="AI47" s="23">
        <v>253</v>
      </c>
      <c r="AJ47" s="15">
        <f>$AK47+$AL47+$AM47+$AN47+$AO47+$AP47+$AQ47+'第５表＃'!$AR47+'第５表＃'!$AS47</f>
        <v>12410</v>
      </c>
      <c r="AK47" s="22">
        <v>1465</v>
      </c>
      <c r="AL47" s="24">
        <v>1578</v>
      </c>
      <c r="AM47" s="22">
        <v>358</v>
      </c>
      <c r="AN47" s="24">
        <v>352</v>
      </c>
      <c r="AO47" s="22">
        <v>3779</v>
      </c>
      <c r="AP47" s="24">
        <v>1795</v>
      </c>
      <c r="AQ47" s="22">
        <v>1461</v>
      </c>
      <c r="AR47" s="111">
        <v>804</v>
      </c>
      <c r="AS47" s="23">
        <v>818</v>
      </c>
      <c r="AT47" s="15">
        <f>$AU47+$AV47+$AW47</f>
        <v>7732</v>
      </c>
      <c r="AU47" s="18">
        <v>2644</v>
      </c>
      <c r="AV47" s="24">
        <v>3045</v>
      </c>
      <c r="AW47" s="23">
        <v>2043</v>
      </c>
      <c r="AX47" s="15">
        <f>AY47</f>
        <v>1139</v>
      </c>
      <c r="AY47" s="23">
        <v>1139</v>
      </c>
      <c r="AZ47" s="15">
        <f>$BA47+'第５表＃'!$BB47+'第５表＃'!$BC47</f>
        <v>3519</v>
      </c>
      <c r="BA47" s="22">
        <v>1639</v>
      </c>
      <c r="BB47" s="111">
        <v>1074</v>
      </c>
      <c r="BC47" s="23">
        <v>806</v>
      </c>
      <c r="BD47" s="15">
        <f>$BE47+$BF47</f>
        <v>4189</v>
      </c>
      <c r="BE47" s="18">
        <v>1322</v>
      </c>
      <c r="BF47" s="23">
        <v>2867</v>
      </c>
      <c r="BG47" s="15">
        <f>$BH47+$BI47+$BJ47+$BK47+'第５表＃'!$BL47+'第５表＃'!$BM47+'第５表＃'!$BN47+'第５表＃'!$BO47</f>
        <v>15457</v>
      </c>
      <c r="BH47" s="24">
        <v>1565</v>
      </c>
      <c r="BI47" s="22">
        <v>3260</v>
      </c>
      <c r="BJ47" s="24">
        <v>3033</v>
      </c>
      <c r="BK47" s="22">
        <v>3605</v>
      </c>
      <c r="BL47" s="111">
        <v>2325</v>
      </c>
      <c r="BM47" s="22">
        <v>680</v>
      </c>
      <c r="BN47" s="24">
        <v>686</v>
      </c>
      <c r="BO47" s="23">
        <v>303</v>
      </c>
      <c r="BP47" s="21">
        <f>$BQ47+$BR47+$BS47+$BT47+$BU47</f>
        <v>13630</v>
      </c>
      <c r="BQ47" s="22">
        <v>1526</v>
      </c>
      <c r="BR47" s="24">
        <v>3012</v>
      </c>
      <c r="BS47" s="22">
        <v>2414</v>
      </c>
      <c r="BT47" s="24">
        <v>4068</v>
      </c>
      <c r="BU47" s="22">
        <v>2610</v>
      </c>
      <c r="BV47" s="15">
        <f>$BW47+$BX47</f>
        <v>3079</v>
      </c>
      <c r="BW47" s="22">
        <v>2437</v>
      </c>
      <c r="BX47" s="23">
        <v>642</v>
      </c>
      <c r="BY47" s="15">
        <f>$BZ47+$CA47+$CB47+$CC47+$CD47+$CE47+'第５表＃'!$CF47+'第５表＃'!$CG47</f>
        <v>13240</v>
      </c>
      <c r="BZ47" s="24">
        <v>2486</v>
      </c>
      <c r="CA47" s="22">
        <v>2291</v>
      </c>
      <c r="CB47" s="24">
        <v>2279</v>
      </c>
      <c r="CC47" s="22">
        <v>3661</v>
      </c>
      <c r="CD47" s="24">
        <v>1427</v>
      </c>
      <c r="CE47" s="22">
        <v>137</v>
      </c>
      <c r="CF47" s="18">
        <v>591</v>
      </c>
      <c r="CG47" s="23">
        <v>368</v>
      </c>
      <c r="CH47" s="21">
        <f>$CI47+$CJ47+$CK47</f>
        <v>4948</v>
      </c>
      <c r="CI47" s="22">
        <v>1202</v>
      </c>
      <c r="CJ47" s="24">
        <v>1992</v>
      </c>
      <c r="CK47" s="23">
        <v>1754</v>
      </c>
      <c r="CL47" s="15">
        <f>$CM47+$CN47+$CO47</f>
        <v>6055</v>
      </c>
      <c r="CM47" s="22">
        <v>2355</v>
      </c>
      <c r="CN47" s="22">
        <v>1881</v>
      </c>
      <c r="CO47" s="22">
        <v>1819</v>
      </c>
    </row>
    <row r="48" spans="1:93" ht="13.5" customHeight="1">
      <c r="A48" s="207"/>
      <c r="B48" s="137" t="s">
        <v>160</v>
      </c>
      <c r="C48" s="142"/>
      <c r="D48" s="186"/>
      <c r="E48" s="114">
        <f>$F48+$G48</f>
        <v>344303</v>
      </c>
      <c r="F48" s="111">
        <f>$H48+$I48+$J48+$K48+$L48+$M48+$N48+$O48+$P48+$Q48+$R48+$S48+$T48+$U48+$V48+$W48+$X48+$Y48+$Z48+$AA48+$AB48</f>
        <v>236418</v>
      </c>
      <c r="G48" s="115">
        <f>$AC48+'第５表＃'!$AJ48+'第５表＃'!$AT48+'第５表＃'!$AX48+'第５表＃'!$AZ48+'第５表＃'!$BD48+'第５表＃'!$BG48+'第５表＃'!$BP48+'第５表＃'!$BV48+'第５表＃'!$BY48+'第５表＃'!$CH48+'第５表＃'!$CL48</f>
        <v>107885</v>
      </c>
      <c r="H48" s="114">
        <f>603+28580</f>
        <v>29183</v>
      </c>
      <c r="I48" s="116">
        <f>837+43446</f>
        <v>44283</v>
      </c>
      <c r="J48" s="118">
        <f>279+14254</f>
        <v>14533</v>
      </c>
      <c r="K48" s="116">
        <f>296+16534</f>
        <v>16830</v>
      </c>
      <c r="L48" s="118">
        <f>45+2831</f>
        <v>2876</v>
      </c>
      <c r="M48" s="118">
        <f>143+6714</f>
        <v>6857</v>
      </c>
      <c r="N48" s="118">
        <f>74+11945</f>
        <v>12019</v>
      </c>
      <c r="O48" s="118">
        <f>58+7260</f>
        <v>7318</v>
      </c>
      <c r="P48" s="118">
        <f>61+8095</f>
        <v>8156</v>
      </c>
      <c r="Q48" s="118">
        <f>262+18031</f>
        <v>18293</v>
      </c>
      <c r="R48" s="118">
        <f>84+7584</f>
        <v>7668</v>
      </c>
      <c r="S48" s="118">
        <f>113+9004</f>
        <v>9117</v>
      </c>
      <c r="T48" s="118">
        <f>72+9317</f>
        <v>9389</v>
      </c>
      <c r="U48" s="116">
        <f>97+11063</f>
        <v>11160</v>
      </c>
      <c r="V48" s="118">
        <f>79+7727</f>
        <v>7806</v>
      </c>
      <c r="W48" s="118">
        <f>66+6617</f>
        <v>6683</v>
      </c>
      <c r="X48" s="118">
        <f>12+2878</f>
        <v>2890</v>
      </c>
      <c r="Y48" s="116">
        <f>87+8282</f>
        <v>8369</v>
      </c>
      <c r="Z48" s="118">
        <f>28+4250</f>
        <v>4278</v>
      </c>
      <c r="AA48" s="116">
        <f>55+4190</f>
        <v>4245</v>
      </c>
      <c r="AB48" s="115">
        <f>27+4438</f>
        <v>4465</v>
      </c>
      <c r="AC48" s="114">
        <f>AD48+AE48+AF48+AG48+'第５表＃'!AH48+'第５表＃'!AI48</f>
        <v>8891</v>
      </c>
      <c r="AD48" s="118">
        <f>9+1957</f>
        <v>1966</v>
      </c>
      <c r="AE48" s="116">
        <f>9+1705</f>
        <v>1714</v>
      </c>
      <c r="AF48" s="118">
        <v>2135</v>
      </c>
      <c r="AG48" s="118">
        <f>2+1496</f>
        <v>1498</v>
      </c>
      <c r="AH48" s="118">
        <f>6+1093</f>
        <v>1099</v>
      </c>
      <c r="AI48" s="26">
        <v>479</v>
      </c>
      <c r="AJ48" s="25">
        <f>$AK48+$AL48+$AM48+$AN48+$AO48+$AP48+$AQ48+'第５表＃'!$AR48+'第５表＃'!$AS48</f>
        <v>14835</v>
      </c>
      <c r="AK48" s="28">
        <f>19+1413</f>
        <v>1432</v>
      </c>
      <c r="AL48" s="27">
        <f>24+2109</f>
        <v>2133</v>
      </c>
      <c r="AM48" s="28">
        <f>5+592</f>
        <v>597</v>
      </c>
      <c r="AN48" s="27">
        <f>1+935</f>
        <v>936</v>
      </c>
      <c r="AO48" s="28">
        <f>57+3183</f>
        <v>3240</v>
      </c>
      <c r="AP48" s="27">
        <f>16+1938</f>
        <v>1954</v>
      </c>
      <c r="AQ48" s="28">
        <f>13+1818</f>
        <v>1831</v>
      </c>
      <c r="AR48" s="118">
        <f>1+1285</f>
        <v>1286</v>
      </c>
      <c r="AS48" s="26">
        <f>5+1421</f>
        <v>1426</v>
      </c>
      <c r="AT48" s="25">
        <f>$AU48+$AV48+$AW48</f>
        <v>6411</v>
      </c>
      <c r="AU48" s="25">
        <f>48+1890</f>
        <v>1938</v>
      </c>
      <c r="AV48" s="27">
        <f>32+2204</f>
        <v>2236</v>
      </c>
      <c r="AW48" s="26">
        <f>27+2210</f>
        <v>2237</v>
      </c>
      <c r="AX48" s="25">
        <f>AY48</f>
        <v>1530</v>
      </c>
      <c r="AY48" s="26">
        <v>1530</v>
      </c>
      <c r="AZ48" s="25">
        <f>$BA48+'第５表＃'!$BB48+'第５表＃'!$BC48</f>
        <v>3456</v>
      </c>
      <c r="BA48" s="28">
        <f>9+1462</f>
        <v>1471</v>
      </c>
      <c r="BB48" s="118">
        <f>10+975</f>
        <v>985</v>
      </c>
      <c r="BC48" s="26">
        <f>5+995</f>
        <v>1000</v>
      </c>
      <c r="BD48" s="25">
        <f>$BE48+$BF48</f>
        <v>4420</v>
      </c>
      <c r="BE48" s="25">
        <f>16+1629</f>
        <v>1645</v>
      </c>
      <c r="BF48" s="26">
        <f>28+2747</f>
        <v>2775</v>
      </c>
      <c r="BG48" s="18">
        <f>$BH48+$BI48+$BJ48+$BK48+'第５表＃'!$BL48+'第５表＃'!$BM48+'第５表＃'!$BN48+'第５表＃'!$BO48</f>
        <v>22285</v>
      </c>
      <c r="BH48" s="27">
        <f>5+1962</f>
        <v>1967</v>
      </c>
      <c r="BI48" s="28">
        <f>11+5487</f>
        <v>5498</v>
      </c>
      <c r="BJ48" s="27">
        <f>15+4583</f>
        <v>4598</v>
      </c>
      <c r="BK48" s="28">
        <f>27+3343</f>
        <v>3370</v>
      </c>
      <c r="BL48" s="118">
        <f>21+3198</f>
        <v>3219</v>
      </c>
      <c r="BM48" s="28">
        <v>1389</v>
      </c>
      <c r="BN48" s="27">
        <f>1+1498</f>
        <v>1499</v>
      </c>
      <c r="BO48" s="26">
        <v>745</v>
      </c>
      <c r="BP48" s="24">
        <f>$BQ48+$BR48+$BS48+$BT48+$BU48</f>
        <v>17028</v>
      </c>
      <c r="BQ48" s="28">
        <f>10+1849</f>
        <v>1859</v>
      </c>
      <c r="BR48" s="27">
        <f>19+4077</f>
        <v>4096</v>
      </c>
      <c r="BS48" s="28">
        <f>11+2847</f>
        <v>2858</v>
      </c>
      <c r="BT48" s="27">
        <f>18+4618</f>
        <v>4636</v>
      </c>
      <c r="BU48" s="28">
        <f>11+3568</f>
        <v>3579</v>
      </c>
      <c r="BV48" s="18">
        <f>$BW48+$BX48</f>
        <v>4621</v>
      </c>
      <c r="BW48" s="28">
        <f>6+3050</f>
        <v>3056</v>
      </c>
      <c r="BX48" s="26">
        <f>6+1559</f>
        <v>1565</v>
      </c>
      <c r="BY48" s="25">
        <f>$BZ48+$CA48+$CB48+$CC48+$CD48+$CE48+'第５表＃'!$CF48+'第５表＃'!$CG48</f>
        <v>12550</v>
      </c>
      <c r="BZ48" s="27">
        <f>13+2212</f>
        <v>2225</v>
      </c>
      <c r="CA48" s="28">
        <f>22+2021</f>
        <v>2043</v>
      </c>
      <c r="CB48" s="27">
        <f>26+2072</f>
        <v>2098</v>
      </c>
      <c r="CC48" s="28">
        <f>46+2734</f>
        <v>2780</v>
      </c>
      <c r="CD48" s="27">
        <f>6+1612</f>
        <v>1618</v>
      </c>
      <c r="CE48" s="28">
        <v>214</v>
      </c>
      <c r="CF48" s="25">
        <f>2+885</f>
        <v>887</v>
      </c>
      <c r="CG48" s="26">
        <f>1+684</f>
        <v>685</v>
      </c>
      <c r="CH48" s="27">
        <f>$CI48+$CJ48+$CK48</f>
        <v>3850</v>
      </c>
      <c r="CI48" s="28">
        <f>12+913</f>
        <v>925</v>
      </c>
      <c r="CJ48" s="27">
        <f>22+1456</f>
        <v>1478</v>
      </c>
      <c r="CK48" s="26">
        <f>9+1438</f>
        <v>1447</v>
      </c>
      <c r="CL48" s="25">
        <f>$CM48+$CN48+$CO48</f>
        <v>8008</v>
      </c>
      <c r="CM48" s="28">
        <f>21+2408</f>
        <v>2429</v>
      </c>
      <c r="CN48" s="28">
        <f>23+2533</f>
        <v>2556</v>
      </c>
      <c r="CO48" s="28">
        <f>7+3016</f>
        <v>3023</v>
      </c>
    </row>
    <row r="49" spans="6:93" ht="13.5" customHeight="1">
      <c r="F49" s="135"/>
      <c r="G49" s="116"/>
      <c r="AI49" s="10"/>
      <c r="AJ49" s="10"/>
      <c r="AK49" s="10"/>
      <c r="AL49" s="10"/>
      <c r="AM49" s="10"/>
      <c r="AN49" s="10"/>
      <c r="AO49" s="10"/>
      <c r="AP49" s="10"/>
      <c r="AQ49" s="10"/>
      <c r="AS49" s="10"/>
      <c r="AT49" s="17"/>
      <c r="AU49" s="10"/>
      <c r="AV49" s="10"/>
      <c r="AW49" s="10"/>
      <c r="AX49" s="17"/>
      <c r="AY49" s="10"/>
      <c r="AZ49" s="17"/>
      <c r="BA49" s="10"/>
      <c r="BC49" s="10"/>
      <c r="BD49" s="17"/>
      <c r="BE49" s="10"/>
      <c r="BF49" s="10"/>
      <c r="BG49" s="17"/>
      <c r="BH49" s="10"/>
      <c r="BI49" s="10"/>
      <c r="BJ49" s="10"/>
      <c r="BK49" s="10"/>
      <c r="BM49" s="10"/>
      <c r="BN49" s="10"/>
      <c r="BO49" s="10"/>
      <c r="BP49" s="17"/>
      <c r="BQ49" s="10"/>
      <c r="BR49" s="10"/>
      <c r="BS49" s="10"/>
      <c r="BT49" s="10"/>
      <c r="BU49" s="10"/>
      <c r="BV49" s="17"/>
      <c r="BW49" s="10"/>
      <c r="BX49" s="10"/>
      <c r="BY49" s="27"/>
      <c r="BZ49" s="10"/>
      <c r="CA49" s="10"/>
      <c r="CB49" s="10"/>
      <c r="CC49" s="10"/>
      <c r="CD49" s="10"/>
      <c r="CE49" s="10"/>
      <c r="CF49" s="10"/>
      <c r="CG49" s="10"/>
      <c r="CH49" s="27"/>
      <c r="CI49" s="10"/>
      <c r="CJ49" s="10"/>
      <c r="CK49" s="10"/>
      <c r="CL49" s="17"/>
      <c r="CM49" s="10"/>
      <c r="CN49" s="10"/>
      <c r="CO49" s="10"/>
    </row>
    <row r="50" spans="1:93" ht="13.5" customHeight="1">
      <c r="A50" s="202" t="s">
        <v>43</v>
      </c>
      <c r="B50" s="103" t="s">
        <v>146</v>
      </c>
      <c r="C50" s="104"/>
      <c r="D50" s="167"/>
      <c r="E50" s="100">
        <f>$F50+$G50</f>
        <v>151</v>
      </c>
      <c r="F50" s="118">
        <f>$H50+$I50+$J50+$K50+$L50+$M50+$N50+$O50+$P50+$Q50+$R50+$S50+$T50+$U50+$V50+$W50+$X50+$Y50+$Z50+$AA50+$AB50</f>
        <v>111</v>
      </c>
      <c r="G50" s="102">
        <f>$AC50+'第５表＃'!$AJ50+'第５表＃'!$AT50+'第５表＃'!$AX50+'第５表＃'!$AZ50+'第５表＃'!$BD50+'第５表＃'!$BG50+'第５表＃'!$BP50+'第５表＃'!$BV50+'第５表＃'!$BY50+'第５表＃'!$CH50+'第５表＃'!$CL50</f>
        <v>40</v>
      </c>
      <c r="H50" s="105">
        <f aca="true" t="shared" si="66" ref="H50:M50">SUM(H51:H53)</f>
        <v>21</v>
      </c>
      <c r="I50" s="105">
        <f t="shared" si="66"/>
        <v>16</v>
      </c>
      <c r="J50" s="105">
        <f t="shared" si="66"/>
        <v>10</v>
      </c>
      <c r="K50" s="105">
        <f t="shared" si="66"/>
        <v>16</v>
      </c>
      <c r="L50" s="105">
        <f t="shared" si="66"/>
        <v>0</v>
      </c>
      <c r="M50" s="105">
        <f t="shared" si="66"/>
        <v>5</v>
      </c>
      <c r="N50" s="105">
        <f>SUM(N51:N53)</f>
        <v>8</v>
      </c>
      <c r="O50" s="105">
        <f aca="true" t="shared" si="67" ref="O50:W50">SUM(O51:O53)</f>
        <v>0</v>
      </c>
      <c r="P50" s="105">
        <f t="shared" si="67"/>
        <v>1</v>
      </c>
      <c r="Q50" s="105">
        <f t="shared" si="67"/>
        <v>4</v>
      </c>
      <c r="R50" s="105">
        <f t="shared" si="67"/>
        <v>1</v>
      </c>
      <c r="S50" s="105">
        <f t="shared" si="67"/>
        <v>4</v>
      </c>
      <c r="T50" s="105">
        <f t="shared" si="67"/>
        <v>6</v>
      </c>
      <c r="U50" s="105">
        <f t="shared" si="67"/>
        <v>2</v>
      </c>
      <c r="V50" s="105">
        <f t="shared" si="67"/>
        <v>3</v>
      </c>
      <c r="W50" s="105">
        <f t="shared" si="67"/>
        <v>4</v>
      </c>
      <c r="X50" s="105">
        <f>SUM(X51:X53)</f>
        <v>2</v>
      </c>
      <c r="Y50" s="108">
        <f aca="true" t="shared" si="68" ref="Y50:AG50">SUM(Y51:Y53)</f>
        <v>3</v>
      </c>
      <c r="Z50" s="108">
        <f t="shared" si="68"/>
        <v>3</v>
      </c>
      <c r="AA50" s="108">
        <f t="shared" si="68"/>
        <v>2</v>
      </c>
      <c r="AB50" s="109">
        <f t="shared" si="68"/>
        <v>0</v>
      </c>
      <c r="AC50" s="100">
        <f>AD50+AE50+AF50+AG50+'第５表＃'!AH50+'第５表＃'!AI50</f>
        <v>4</v>
      </c>
      <c r="AD50" s="108">
        <f t="shared" si="68"/>
        <v>0</v>
      </c>
      <c r="AE50" s="108">
        <f t="shared" si="68"/>
        <v>3</v>
      </c>
      <c r="AF50" s="108">
        <f t="shared" si="68"/>
        <v>1</v>
      </c>
      <c r="AG50" s="105">
        <f t="shared" si="68"/>
        <v>0</v>
      </c>
      <c r="AH50" s="105">
        <f>SUM(AH51:AH53)</f>
        <v>0</v>
      </c>
      <c r="AI50" s="13">
        <f>SUM(AI51:AI53)</f>
        <v>0</v>
      </c>
      <c r="AJ50" s="11">
        <f>$AK50+$AL50+$AM50+$AN50+$AO50+$AP50+$AQ50+'第５表＃'!$AR50+'第５表＃'!$AS50</f>
        <v>9</v>
      </c>
      <c r="AK50" s="14">
        <f aca="true" t="shared" si="69" ref="AK50:AS50">SUM(AK51:AK53)</f>
        <v>1</v>
      </c>
      <c r="AL50" s="14">
        <f t="shared" si="69"/>
        <v>0</v>
      </c>
      <c r="AM50" s="14">
        <f t="shared" si="69"/>
        <v>0</v>
      </c>
      <c r="AN50" s="14">
        <f t="shared" si="69"/>
        <v>0</v>
      </c>
      <c r="AO50" s="14">
        <f t="shared" si="69"/>
        <v>2</v>
      </c>
      <c r="AP50" s="14">
        <f t="shared" si="69"/>
        <v>1</v>
      </c>
      <c r="AQ50" s="12">
        <f t="shared" si="69"/>
        <v>2</v>
      </c>
      <c r="AR50" s="105">
        <f t="shared" si="69"/>
        <v>2</v>
      </c>
      <c r="AS50" s="13">
        <f t="shared" si="69"/>
        <v>1</v>
      </c>
      <c r="AT50" s="11">
        <f>$AU50+$AV50+$AW50</f>
        <v>1</v>
      </c>
      <c r="AU50" s="17">
        <f>SUM(AU51:AU53)</f>
        <v>0</v>
      </c>
      <c r="AV50" s="14">
        <f>SUM(AV51:AV53)</f>
        <v>1</v>
      </c>
      <c r="AW50" s="13">
        <f>SUM(AW51:AW53)</f>
        <v>0</v>
      </c>
      <c r="AX50" s="11">
        <f>AY50</f>
        <v>1</v>
      </c>
      <c r="AY50" s="13">
        <f>SUM(AY51:AY53)</f>
        <v>1</v>
      </c>
      <c r="AZ50" s="25">
        <f>$BA50+'第５表＃'!$BB50+'第５表＃'!$BC50</f>
        <v>1</v>
      </c>
      <c r="BA50" s="12">
        <f>SUM(BA51:BA53)</f>
        <v>0</v>
      </c>
      <c r="BB50" s="105">
        <f>SUM(BB51:BB53)</f>
        <v>0</v>
      </c>
      <c r="BC50" s="13">
        <f>SUM(BC51:BC53)</f>
        <v>1</v>
      </c>
      <c r="BD50" s="15">
        <f>$BE50+$BF50</f>
        <v>4</v>
      </c>
      <c r="BE50" s="17">
        <f>SUM(BE51:BE53)</f>
        <v>2</v>
      </c>
      <c r="BF50" s="13">
        <f>SUM(BF51:BF53)</f>
        <v>2</v>
      </c>
      <c r="BG50" s="15">
        <f>$BH50+$BI50+$BJ50+$BK50+'第５表＃'!$BL50+'第５表＃'!$BM50+'第５表＃'!$BN50+'第５表＃'!$BO50</f>
        <v>3</v>
      </c>
      <c r="BH50" s="14">
        <f aca="true" t="shared" si="70" ref="BH50:BO50">SUM(BH51:BH53)</f>
        <v>0</v>
      </c>
      <c r="BI50" s="14">
        <f t="shared" si="70"/>
        <v>2</v>
      </c>
      <c r="BJ50" s="14">
        <f t="shared" si="70"/>
        <v>0</v>
      </c>
      <c r="BK50" s="12">
        <f t="shared" si="70"/>
        <v>0</v>
      </c>
      <c r="BL50" s="105">
        <f t="shared" si="70"/>
        <v>1</v>
      </c>
      <c r="BM50" s="12">
        <f t="shared" si="70"/>
        <v>0</v>
      </c>
      <c r="BN50" s="12">
        <f t="shared" si="70"/>
        <v>0</v>
      </c>
      <c r="BO50" s="13">
        <f t="shared" si="70"/>
        <v>0</v>
      </c>
      <c r="BP50" s="15">
        <f>$BQ50+$BR50+$BS50+$BT50+$BU50</f>
        <v>10</v>
      </c>
      <c r="BQ50" s="11">
        <f>SUM(BQ51:BQ53)</f>
        <v>1</v>
      </c>
      <c r="BR50" s="12">
        <f>SUM(BR51:BR53)</f>
        <v>2</v>
      </c>
      <c r="BS50" s="12">
        <f>SUM(BS51:BS53)</f>
        <v>2</v>
      </c>
      <c r="BT50" s="12">
        <f>SUM(BT51:BT53)</f>
        <v>4</v>
      </c>
      <c r="BU50" s="12">
        <f>SUM(BU51:BU53)</f>
        <v>1</v>
      </c>
      <c r="BV50" s="15">
        <f>$BW50+$BX50</f>
        <v>3</v>
      </c>
      <c r="BW50" s="12">
        <f>SUM(BW51:BW53)</f>
        <v>1</v>
      </c>
      <c r="BX50" s="13">
        <f>SUM(BX51:BX53)</f>
        <v>2</v>
      </c>
      <c r="BY50" s="15">
        <f>$BZ50+$CA50+$CB50+$CC50+$CD50+$CE50+'第５表＃'!$CF50+'第５表＃'!$CG50</f>
        <v>3</v>
      </c>
      <c r="BZ50" s="12">
        <f aca="true" t="shared" si="71" ref="BZ50:CG50">SUM(BZ51:BZ53)</f>
        <v>1</v>
      </c>
      <c r="CA50" s="12">
        <f t="shared" si="71"/>
        <v>0</v>
      </c>
      <c r="CB50" s="12">
        <f t="shared" si="71"/>
        <v>0</v>
      </c>
      <c r="CC50" s="12">
        <f t="shared" si="71"/>
        <v>1</v>
      </c>
      <c r="CD50" s="12">
        <f t="shared" si="71"/>
        <v>0</v>
      </c>
      <c r="CE50" s="12">
        <f t="shared" si="71"/>
        <v>0</v>
      </c>
      <c r="CF50" s="11">
        <f t="shared" si="71"/>
        <v>0</v>
      </c>
      <c r="CG50" s="13">
        <f t="shared" si="71"/>
        <v>1</v>
      </c>
      <c r="CH50" s="21">
        <f>$CI50+$CJ50+$CK50</f>
        <v>1</v>
      </c>
      <c r="CI50" s="12">
        <f>SUM(CI51:CI53)</f>
        <v>1</v>
      </c>
      <c r="CJ50" s="12">
        <f>SUM(CJ51:CJ53)</f>
        <v>0</v>
      </c>
      <c r="CK50" s="13">
        <f>SUM(CK51:CK53)</f>
        <v>0</v>
      </c>
      <c r="CL50" s="25">
        <f>$CM50+$CN50+$CO50</f>
        <v>0</v>
      </c>
      <c r="CM50" s="12">
        <f>SUM(CM51:CM53)</f>
        <v>0</v>
      </c>
      <c r="CN50" s="12">
        <f>SUM(CN51:CN53)</f>
        <v>0</v>
      </c>
      <c r="CO50" s="12">
        <f>SUM(CO51:CO53)</f>
        <v>0</v>
      </c>
    </row>
    <row r="51" spans="1:93" ht="13.5" customHeight="1">
      <c r="A51" s="203"/>
      <c r="B51" s="143" t="s">
        <v>44</v>
      </c>
      <c r="C51" s="144"/>
      <c r="D51" s="188" t="s">
        <v>148</v>
      </c>
      <c r="E51" s="107">
        <f>$F51+$G51</f>
        <v>2</v>
      </c>
      <c r="F51" s="111">
        <f>$H51+$I51+$J51+$K51+$L51+$M51+$N51+$O51+$P51+$Q51+$R51+$S51+$T51+$U51+$V51+$W51+$X51+$Y51+$Z51+$AA51+$AB51</f>
        <v>2</v>
      </c>
      <c r="G51" s="112">
        <f>$AC51+'第５表＃'!$AJ51+'第５表＃'!$AT51+'第５表＃'!$AX51+'第５表＃'!$AZ51+'第５表＃'!$BD51+'第５表＃'!$BG51+'第５表＃'!$BP51+'第５表＃'!$BV51+'第５表＃'!$BY51+'第５表＃'!$CH51+'第５表＃'!$CL51</f>
        <v>0</v>
      </c>
      <c r="H51" s="105">
        <v>1</v>
      </c>
      <c r="I51" s="110">
        <v>1</v>
      </c>
      <c r="J51" s="108">
        <v>0</v>
      </c>
      <c r="K51" s="110">
        <v>0</v>
      </c>
      <c r="L51" s="108">
        <v>0</v>
      </c>
      <c r="M51" s="108">
        <v>0</v>
      </c>
      <c r="N51" s="108">
        <v>0</v>
      </c>
      <c r="O51" s="108">
        <v>0</v>
      </c>
      <c r="P51" s="108">
        <v>0</v>
      </c>
      <c r="Q51" s="108">
        <v>0</v>
      </c>
      <c r="R51" s="108">
        <v>0</v>
      </c>
      <c r="S51" s="108">
        <v>0</v>
      </c>
      <c r="T51" s="108">
        <v>0</v>
      </c>
      <c r="U51" s="110">
        <v>0</v>
      </c>
      <c r="V51" s="108">
        <v>0</v>
      </c>
      <c r="W51" s="108">
        <v>0</v>
      </c>
      <c r="X51" s="108">
        <v>0</v>
      </c>
      <c r="Y51" s="110">
        <v>0</v>
      </c>
      <c r="Z51" s="108">
        <v>0</v>
      </c>
      <c r="AA51" s="110">
        <v>0</v>
      </c>
      <c r="AB51" s="109">
        <v>0</v>
      </c>
      <c r="AC51" s="107">
        <f>AD51+AE51+AF51+AG51+'第５表＃'!AH51+'第５表＃'!AI51</f>
        <v>0</v>
      </c>
      <c r="AD51" s="108">
        <v>0</v>
      </c>
      <c r="AE51" s="110">
        <v>0</v>
      </c>
      <c r="AF51" s="108">
        <v>0</v>
      </c>
      <c r="AG51" s="108">
        <v>0</v>
      </c>
      <c r="AH51" s="108">
        <v>0</v>
      </c>
      <c r="AI51" s="23">
        <v>0</v>
      </c>
      <c r="AJ51" s="15">
        <f>$AK51+$AL51+$AM51+$AN51+$AO51+$AP51+$AQ51+'第５表＃'!$AR51+'第５表＃'!$AS51</f>
        <v>0</v>
      </c>
      <c r="AK51" s="19">
        <v>0</v>
      </c>
      <c r="AL51" s="24">
        <v>0</v>
      </c>
      <c r="AM51" s="22">
        <v>0</v>
      </c>
      <c r="AN51" s="24">
        <v>0</v>
      </c>
      <c r="AO51" s="22">
        <v>0</v>
      </c>
      <c r="AP51" s="24">
        <v>0</v>
      </c>
      <c r="AQ51" s="22">
        <v>0</v>
      </c>
      <c r="AR51" s="108">
        <v>0</v>
      </c>
      <c r="AS51" s="23">
        <v>0</v>
      </c>
      <c r="AT51" s="15">
        <f>$AU51+$AV51+$AW51</f>
        <v>0</v>
      </c>
      <c r="AU51" s="18">
        <v>0</v>
      </c>
      <c r="AV51" s="24">
        <v>0</v>
      </c>
      <c r="AW51" s="23">
        <v>0</v>
      </c>
      <c r="AX51" s="15">
        <f>AY51</f>
        <v>0</v>
      </c>
      <c r="AY51" s="23">
        <v>0</v>
      </c>
      <c r="AZ51" s="15">
        <f>$BA51+'第５表＃'!$BB51+'第５表＃'!$BC51</f>
        <v>0</v>
      </c>
      <c r="BA51" s="22">
        <v>0</v>
      </c>
      <c r="BB51" s="108">
        <v>0</v>
      </c>
      <c r="BC51" s="23">
        <v>0</v>
      </c>
      <c r="BD51" s="15">
        <f>$BE51+$BF51</f>
        <v>0</v>
      </c>
      <c r="BE51" s="18">
        <v>0</v>
      </c>
      <c r="BF51" s="23">
        <v>0</v>
      </c>
      <c r="BG51" s="15">
        <f>$BH51+$BI51+$BJ51+$BK51+'第５表＃'!$BL51+'第５表＃'!$BM51+'第５表＃'!$BN51+'第５表＃'!$BO51</f>
        <v>0</v>
      </c>
      <c r="BH51" s="24">
        <v>0</v>
      </c>
      <c r="BI51" s="22">
        <v>0</v>
      </c>
      <c r="BJ51" s="24">
        <v>0</v>
      </c>
      <c r="BK51" s="22">
        <v>0</v>
      </c>
      <c r="BL51" s="108">
        <v>0</v>
      </c>
      <c r="BM51" s="24">
        <v>0</v>
      </c>
      <c r="BN51" s="22">
        <v>0</v>
      </c>
      <c r="BO51" s="23">
        <v>0</v>
      </c>
      <c r="BP51" s="15">
        <f>$BQ51+$BR51+$BS51+$BT51+$BU51</f>
        <v>0</v>
      </c>
      <c r="BQ51" s="24">
        <v>0</v>
      </c>
      <c r="BR51" s="22">
        <v>0</v>
      </c>
      <c r="BS51" s="24">
        <v>0</v>
      </c>
      <c r="BT51" s="22">
        <v>0</v>
      </c>
      <c r="BU51" s="22">
        <v>0</v>
      </c>
      <c r="BV51" s="15">
        <f>$BW51+$BX51</f>
        <v>0</v>
      </c>
      <c r="BW51" s="24">
        <v>0</v>
      </c>
      <c r="BX51" s="23">
        <v>0</v>
      </c>
      <c r="BY51" s="15">
        <f>$BZ51+$CA51+$CB51+$CC51+$CD51+$CE51+'第５表＃'!$CF51+'第５表＃'!$CG51</f>
        <v>0</v>
      </c>
      <c r="BZ51" s="22">
        <v>0</v>
      </c>
      <c r="CA51" s="24">
        <v>0</v>
      </c>
      <c r="CB51" s="22">
        <v>0</v>
      </c>
      <c r="CC51" s="24">
        <v>0</v>
      </c>
      <c r="CD51" s="22">
        <v>0</v>
      </c>
      <c r="CE51" s="22">
        <v>0</v>
      </c>
      <c r="CF51" s="18">
        <v>0</v>
      </c>
      <c r="CG51" s="23">
        <v>0</v>
      </c>
      <c r="CH51" s="15">
        <f>$CI51+$CJ51+$CK51</f>
        <v>0</v>
      </c>
      <c r="CI51" s="24">
        <v>0</v>
      </c>
      <c r="CJ51" s="22">
        <v>0</v>
      </c>
      <c r="CK51" s="23">
        <v>0</v>
      </c>
      <c r="CL51" s="15">
        <f>$CM51+$CN51+$CO51</f>
        <v>0</v>
      </c>
      <c r="CM51" s="22">
        <v>0</v>
      </c>
      <c r="CN51" s="22">
        <v>0</v>
      </c>
      <c r="CO51" s="22">
        <v>0</v>
      </c>
    </row>
    <row r="52" spans="1:93" ht="13.5" customHeight="1">
      <c r="A52" s="203"/>
      <c r="B52" s="145"/>
      <c r="C52" s="146"/>
      <c r="D52" s="189" t="s">
        <v>149</v>
      </c>
      <c r="E52" s="114">
        <f>$F52+$G52</f>
        <v>101</v>
      </c>
      <c r="F52" s="118">
        <f>$H52+$I52+$J52+$K52+$L52+$M52+$N52+$O52+$P52+$Q52+$R52+$S52+$T52+$U52+$V52+$W52+$X52+$Y52+$Z52+$AA52+$AB52</f>
        <v>72</v>
      </c>
      <c r="G52" s="115">
        <f>$AC52+'第５表＃'!$AJ52+'第５表＃'!$AT52+'第５表＃'!$AX52+'第５表＃'!$AZ52+'第５表＃'!$BD52+'第５表＃'!$BG52+'第５表＃'!$BP52+'第５表＃'!$BV52+'第５表＃'!$BY52+'第５表＃'!$CH52+'第５表＃'!$CL52</f>
        <v>29</v>
      </c>
      <c r="H52" s="114">
        <v>17</v>
      </c>
      <c r="I52" s="116">
        <v>10</v>
      </c>
      <c r="J52" s="118">
        <v>7</v>
      </c>
      <c r="K52" s="116">
        <v>12</v>
      </c>
      <c r="L52" s="118">
        <v>0</v>
      </c>
      <c r="M52" s="118">
        <v>2</v>
      </c>
      <c r="N52" s="118">
        <v>5</v>
      </c>
      <c r="O52" s="118">
        <v>0</v>
      </c>
      <c r="P52" s="118">
        <v>1</v>
      </c>
      <c r="Q52" s="118">
        <v>1</v>
      </c>
      <c r="R52" s="118">
        <v>1</v>
      </c>
      <c r="S52" s="118">
        <v>2</v>
      </c>
      <c r="T52" s="118">
        <v>2</v>
      </c>
      <c r="U52" s="116">
        <v>1</v>
      </c>
      <c r="V52" s="118">
        <v>2</v>
      </c>
      <c r="W52" s="118">
        <v>3</v>
      </c>
      <c r="X52" s="118">
        <v>1</v>
      </c>
      <c r="Y52" s="116">
        <v>2</v>
      </c>
      <c r="Z52" s="118">
        <v>3</v>
      </c>
      <c r="AA52" s="116">
        <v>0</v>
      </c>
      <c r="AB52" s="115">
        <v>0</v>
      </c>
      <c r="AC52" s="114">
        <f>AD52+AE52+AF52+AG52+'第５表＃'!AH52+'第５表＃'!AI52</f>
        <v>2</v>
      </c>
      <c r="AD52" s="118">
        <v>0</v>
      </c>
      <c r="AE52" s="116">
        <v>1</v>
      </c>
      <c r="AF52" s="118">
        <v>1</v>
      </c>
      <c r="AG52" s="118">
        <v>0</v>
      </c>
      <c r="AH52" s="118">
        <v>0</v>
      </c>
      <c r="AI52" s="26">
        <v>0</v>
      </c>
      <c r="AJ52" s="25">
        <f>$AK52+$AL52+$AM52+$AN52+$AO52+$AP52+$AQ52+'第５表＃'!$AR52+'第５表＃'!$AS52</f>
        <v>6</v>
      </c>
      <c r="AK52" s="28">
        <v>1</v>
      </c>
      <c r="AL52" s="27">
        <v>0</v>
      </c>
      <c r="AM52" s="28">
        <v>0</v>
      </c>
      <c r="AN52" s="27">
        <v>0</v>
      </c>
      <c r="AO52" s="28">
        <v>2</v>
      </c>
      <c r="AP52" s="27">
        <v>1</v>
      </c>
      <c r="AQ52" s="28">
        <v>2</v>
      </c>
      <c r="AR52" s="118">
        <v>0</v>
      </c>
      <c r="AS52" s="26">
        <v>0</v>
      </c>
      <c r="AT52" s="25">
        <f>$AU52+$AV52+$AW52</f>
        <v>0</v>
      </c>
      <c r="AU52" s="25">
        <v>0</v>
      </c>
      <c r="AV52" s="27">
        <v>0</v>
      </c>
      <c r="AW52" s="26">
        <v>0</v>
      </c>
      <c r="AX52" s="25">
        <f>AY52</f>
        <v>1</v>
      </c>
      <c r="AY52" s="26">
        <v>1</v>
      </c>
      <c r="AZ52" s="25">
        <f>$BA52+'第５表＃'!$BB52+'第５表＃'!$BC52</f>
        <v>1</v>
      </c>
      <c r="BA52" s="28">
        <v>0</v>
      </c>
      <c r="BB52" s="118">
        <v>0</v>
      </c>
      <c r="BC52" s="26">
        <v>1</v>
      </c>
      <c r="BD52" s="18">
        <f>$BE52+$BF52</f>
        <v>3</v>
      </c>
      <c r="BE52" s="25">
        <v>1</v>
      </c>
      <c r="BF52" s="26">
        <v>2</v>
      </c>
      <c r="BG52" s="18">
        <f>$BH52+$BI52+$BJ52+$BK52+'第５表＃'!$BL52+'第５表＃'!$BM52+'第５表＃'!$BN52+'第５表＃'!$BO52</f>
        <v>3</v>
      </c>
      <c r="BH52" s="27">
        <v>0</v>
      </c>
      <c r="BI52" s="28">
        <v>2</v>
      </c>
      <c r="BJ52" s="27">
        <v>0</v>
      </c>
      <c r="BK52" s="28">
        <v>0</v>
      </c>
      <c r="BL52" s="118">
        <v>1</v>
      </c>
      <c r="BM52" s="27">
        <v>0</v>
      </c>
      <c r="BN52" s="28">
        <v>0</v>
      </c>
      <c r="BO52" s="26">
        <v>0</v>
      </c>
      <c r="BP52" s="18">
        <f>$BQ52+$BR52+$BS52+$BT52+$BU52</f>
        <v>6</v>
      </c>
      <c r="BQ52" s="27">
        <v>1</v>
      </c>
      <c r="BR52" s="28">
        <v>0</v>
      </c>
      <c r="BS52" s="27">
        <v>2</v>
      </c>
      <c r="BT52" s="28">
        <v>3</v>
      </c>
      <c r="BU52" s="28">
        <v>0</v>
      </c>
      <c r="BV52" s="18">
        <f>$BW52+$BX52</f>
        <v>3</v>
      </c>
      <c r="BW52" s="27">
        <v>1</v>
      </c>
      <c r="BX52" s="26">
        <v>2</v>
      </c>
      <c r="BY52" s="18">
        <f>$BZ52+$CA52+$CB52+$CC52+$CD52+$CE52+'第５表＃'!$CF52+'第５表＃'!$CG52</f>
        <v>3</v>
      </c>
      <c r="BZ52" s="28">
        <v>1</v>
      </c>
      <c r="CA52" s="27">
        <v>0</v>
      </c>
      <c r="CB52" s="28">
        <v>0</v>
      </c>
      <c r="CC52" s="27">
        <v>1</v>
      </c>
      <c r="CD52" s="28">
        <v>0</v>
      </c>
      <c r="CE52" s="28">
        <v>0</v>
      </c>
      <c r="CF52" s="25">
        <v>0</v>
      </c>
      <c r="CG52" s="26">
        <v>1</v>
      </c>
      <c r="CH52" s="18">
        <f>$CI52+$CJ52+$CK52</f>
        <v>1</v>
      </c>
      <c r="CI52" s="27">
        <v>1</v>
      </c>
      <c r="CJ52" s="28">
        <v>0</v>
      </c>
      <c r="CK52" s="26">
        <v>0</v>
      </c>
      <c r="CL52" s="25">
        <f>$CM52+$CN52+$CO52</f>
        <v>0</v>
      </c>
      <c r="CM52" s="28">
        <v>0</v>
      </c>
      <c r="CN52" s="28">
        <v>0</v>
      </c>
      <c r="CO52" s="28">
        <v>0</v>
      </c>
    </row>
    <row r="53" spans="1:93" ht="13.5" customHeight="1">
      <c r="A53" s="204"/>
      <c r="B53" s="103" t="s">
        <v>45</v>
      </c>
      <c r="C53" s="104"/>
      <c r="D53" s="167"/>
      <c r="E53" s="114">
        <f>$F53+$G53</f>
        <v>48</v>
      </c>
      <c r="F53" s="111">
        <f>$H53+$I53+$J53+$K53+$L53+$M53+$N53+$O53+$P53+$Q53+$R53+$S53+$T53+$U53+$V53+$W53+$X53+$Y53+$Z53+$AA53+$AB53</f>
        <v>37</v>
      </c>
      <c r="G53" s="115">
        <f>$AC53+'第５表＃'!$AJ53+'第５表＃'!$AT53+'第５表＃'!$AX53+'第５表＃'!$AZ53+'第５表＃'!$BD53+'第５表＃'!$BG53+'第５表＃'!$BP53+'第５表＃'!$BV53+'第５表＃'!$BY53+'第５表＃'!$CH53+'第５表＃'!$CL53</f>
        <v>11</v>
      </c>
      <c r="H53" s="114">
        <v>3</v>
      </c>
      <c r="I53" s="116">
        <v>5</v>
      </c>
      <c r="J53" s="118">
        <v>3</v>
      </c>
      <c r="K53" s="116">
        <v>4</v>
      </c>
      <c r="L53" s="118">
        <v>0</v>
      </c>
      <c r="M53" s="118">
        <v>3</v>
      </c>
      <c r="N53" s="118">
        <v>3</v>
      </c>
      <c r="O53" s="118">
        <v>0</v>
      </c>
      <c r="P53" s="118">
        <v>0</v>
      </c>
      <c r="Q53" s="118">
        <v>3</v>
      </c>
      <c r="R53" s="118">
        <v>0</v>
      </c>
      <c r="S53" s="118">
        <v>2</v>
      </c>
      <c r="T53" s="118">
        <v>4</v>
      </c>
      <c r="U53" s="116">
        <v>1</v>
      </c>
      <c r="V53" s="118">
        <v>1</v>
      </c>
      <c r="W53" s="101">
        <v>1</v>
      </c>
      <c r="X53" s="118">
        <v>1</v>
      </c>
      <c r="Y53" s="116">
        <v>1</v>
      </c>
      <c r="Z53" s="118">
        <v>0</v>
      </c>
      <c r="AA53" s="116">
        <v>2</v>
      </c>
      <c r="AB53" s="115">
        <v>0</v>
      </c>
      <c r="AC53" s="114">
        <f>AD53+AE53+AF53+AG53+'第５表＃'!AH53+'第５表＃'!AI53</f>
        <v>2</v>
      </c>
      <c r="AD53" s="101">
        <v>0</v>
      </c>
      <c r="AE53" s="116">
        <v>2</v>
      </c>
      <c r="AF53" s="101">
        <v>0</v>
      </c>
      <c r="AG53" s="118">
        <v>0</v>
      </c>
      <c r="AH53" s="118">
        <v>0</v>
      </c>
      <c r="AI53" s="13">
        <v>0</v>
      </c>
      <c r="AJ53" s="11">
        <f>$AK53+$AL53+$AM53+$AN53+$AO53+$AP53+$AQ53+'第５表＃'!$AR53+'第５表＃'!$AS53</f>
        <v>3</v>
      </c>
      <c r="AK53" s="12">
        <v>0</v>
      </c>
      <c r="AL53" s="12">
        <v>0</v>
      </c>
      <c r="AM53" s="12">
        <v>0</v>
      </c>
      <c r="AN53" s="12">
        <v>0</v>
      </c>
      <c r="AO53" s="12">
        <v>0</v>
      </c>
      <c r="AP53" s="12">
        <v>0</v>
      </c>
      <c r="AQ53" s="12">
        <v>0</v>
      </c>
      <c r="AR53" s="118">
        <v>2</v>
      </c>
      <c r="AS53" s="13">
        <v>1</v>
      </c>
      <c r="AT53" s="25">
        <f>$AU53+$AV53+$AW53</f>
        <v>1</v>
      </c>
      <c r="AU53" s="11">
        <v>0</v>
      </c>
      <c r="AV53" s="12">
        <v>1</v>
      </c>
      <c r="AW53" s="13">
        <v>0</v>
      </c>
      <c r="AX53" s="25">
        <f>AY53</f>
        <v>0</v>
      </c>
      <c r="AY53" s="13">
        <v>0</v>
      </c>
      <c r="AZ53" s="25">
        <f>$BA53+'第５表＃'!$BB53+'第５表＃'!$BC53</f>
        <v>0</v>
      </c>
      <c r="BA53" s="12">
        <v>0</v>
      </c>
      <c r="BB53" s="118">
        <v>0</v>
      </c>
      <c r="BC53" s="13">
        <v>0</v>
      </c>
      <c r="BD53" s="11">
        <f>$BE53+$BF53</f>
        <v>1</v>
      </c>
      <c r="BE53" s="11">
        <v>1</v>
      </c>
      <c r="BF53" s="13">
        <v>0</v>
      </c>
      <c r="BG53" s="15">
        <f>$BH53+$BI53+$BJ53+$BK53+'第５表＃'!$BL53+'第５表＃'!$BM53+'第５表＃'!$BN53+'第５表＃'!$BO53</f>
        <v>0</v>
      </c>
      <c r="BH53" s="12">
        <v>0</v>
      </c>
      <c r="BI53" s="12">
        <v>0</v>
      </c>
      <c r="BJ53" s="12">
        <v>0</v>
      </c>
      <c r="BK53" s="12">
        <v>0</v>
      </c>
      <c r="BL53" s="118">
        <v>0</v>
      </c>
      <c r="BM53" s="27">
        <v>0</v>
      </c>
      <c r="BN53" s="28">
        <v>0</v>
      </c>
      <c r="BO53" s="26">
        <v>0</v>
      </c>
      <c r="BP53" s="11">
        <f>$BQ53+$BR53+$BS53+$BT53+$BU53</f>
        <v>4</v>
      </c>
      <c r="BQ53" s="27">
        <v>0</v>
      </c>
      <c r="BR53" s="28">
        <v>2</v>
      </c>
      <c r="BS53" s="27">
        <v>0</v>
      </c>
      <c r="BT53" s="28">
        <v>1</v>
      </c>
      <c r="BU53" s="28">
        <v>1</v>
      </c>
      <c r="BV53" s="15">
        <f>$BW53+$BX53</f>
        <v>0</v>
      </c>
      <c r="BW53" s="27">
        <v>0</v>
      </c>
      <c r="BX53" s="26">
        <v>0</v>
      </c>
      <c r="BY53" s="11">
        <f>$BZ53+$CA53+$CB53+$CC53+$CD53+$CE53+'第５表＃'!$CF53+'第５表＃'!$CG53</f>
        <v>0</v>
      </c>
      <c r="BZ53" s="28">
        <v>0</v>
      </c>
      <c r="CA53" s="27">
        <v>0</v>
      </c>
      <c r="CB53" s="28">
        <v>0</v>
      </c>
      <c r="CC53" s="27">
        <v>0</v>
      </c>
      <c r="CD53" s="28">
        <v>0</v>
      </c>
      <c r="CE53" s="28">
        <v>0</v>
      </c>
      <c r="CF53" s="25">
        <v>0</v>
      </c>
      <c r="CG53" s="26">
        <v>0</v>
      </c>
      <c r="CH53" s="11">
        <f>$CI53+$CJ53+$CK53</f>
        <v>0</v>
      </c>
      <c r="CI53" s="27">
        <v>0</v>
      </c>
      <c r="CJ53" s="28">
        <v>0</v>
      </c>
      <c r="CK53" s="26">
        <v>0</v>
      </c>
      <c r="CL53" s="25">
        <f>$CM53+$CN53+$CO53</f>
        <v>0</v>
      </c>
      <c r="CM53" s="28">
        <v>0</v>
      </c>
      <c r="CN53" s="28">
        <v>0</v>
      </c>
      <c r="CO53" s="28">
        <v>0</v>
      </c>
    </row>
    <row r="54" spans="6:93" ht="13.5" customHeight="1">
      <c r="F54" s="135"/>
      <c r="G54" s="116"/>
      <c r="AI54" s="10"/>
      <c r="AJ54" s="10"/>
      <c r="AK54" s="10"/>
      <c r="AL54" s="10"/>
      <c r="AM54" s="10"/>
      <c r="AN54" s="10"/>
      <c r="AO54" s="10"/>
      <c r="AP54" s="10"/>
      <c r="AQ54" s="10"/>
      <c r="AS54" s="10"/>
      <c r="AT54" s="17"/>
      <c r="AU54" s="10"/>
      <c r="AV54" s="10"/>
      <c r="AW54" s="17"/>
      <c r="AX54" s="17"/>
      <c r="AY54" s="10"/>
      <c r="AZ54" s="17"/>
      <c r="BA54" s="10"/>
      <c r="BC54" s="10"/>
      <c r="BD54" s="17"/>
      <c r="BE54" s="10"/>
      <c r="BF54" s="10"/>
      <c r="BG54" s="17"/>
      <c r="BH54" s="10"/>
      <c r="BI54" s="10"/>
      <c r="BJ54" s="10"/>
      <c r="BK54" s="10"/>
      <c r="BM54" s="10"/>
      <c r="BN54" s="10"/>
      <c r="BO54" s="10"/>
      <c r="BP54" s="17"/>
      <c r="BQ54" s="10"/>
      <c r="BR54" s="10"/>
      <c r="BS54" s="10"/>
      <c r="BT54" s="10"/>
      <c r="BU54" s="10"/>
      <c r="BV54" s="17"/>
      <c r="BW54" s="10"/>
      <c r="BX54" s="10"/>
      <c r="BY54" s="27"/>
      <c r="BZ54" s="10"/>
      <c r="CA54" s="10"/>
      <c r="CB54" s="10"/>
      <c r="CC54" s="10"/>
      <c r="CD54" s="10"/>
      <c r="CE54" s="10"/>
      <c r="CF54" s="10"/>
      <c r="CG54" s="10"/>
      <c r="CH54" s="27"/>
      <c r="CI54" s="10"/>
      <c r="CJ54" s="10"/>
      <c r="CK54" s="10"/>
      <c r="CL54" s="17"/>
      <c r="CM54" s="10"/>
      <c r="CN54" s="10"/>
      <c r="CO54" s="10"/>
    </row>
    <row r="55" spans="1:93" ht="13.5" customHeight="1">
      <c r="A55" s="202" t="s">
        <v>161</v>
      </c>
      <c r="B55" s="103" t="s">
        <v>146</v>
      </c>
      <c r="C55" s="104"/>
      <c r="D55" s="167"/>
      <c r="E55" s="100">
        <f aca="true" t="shared" si="72" ref="E55:E60">$F55+$G55</f>
        <v>502247</v>
      </c>
      <c r="F55" s="118">
        <f aca="true" t="shared" si="73" ref="F55:F60">$H55+$I55+$J55+$K55+$L55+$M55+$N55+$O55+$P55+$Q55+$R55+$S55+$T55+$U55+$V55+$W55+$X55+$Y55+$Z55+$AA55+$AB55</f>
        <v>397989</v>
      </c>
      <c r="G55" s="102">
        <f>$AC55+'第５表＃'!$AJ55+'第５表＃'!$AT55+'第５表＃'!$AX55+'第５表＃'!$AZ55+'第５表＃'!$BD55+'第５表＃'!$BG55+'第５表＃'!$BP55+'第５表＃'!$BV55+'第５表＃'!$BY55+'第５表＃'!$CH55+'第５表＃'!$CL55</f>
        <v>104258</v>
      </c>
      <c r="H55" s="100">
        <f aca="true" t="shared" si="74" ref="H55:M55">SUM(H56:H60)</f>
        <v>78156</v>
      </c>
      <c r="I55" s="100">
        <f t="shared" si="74"/>
        <v>80263</v>
      </c>
      <c r="J55" s="100">
        <f t="shared" si="74"/>
        <v>23448</v>
      </c>
      <c r="K55" s="100">
        <f t="shared" si="74"/>
        <v>33881</v>
      </c>
      <c r="L55" s="100">
        <f t="shared" si="74"/>
        <v>8454</v>
      </c>
      <c r="M55" s="100">
        <f t="shared" si="74"/>
        <v>14358</v>
      </c>
      <c r="N55" s="100">
        <f>SUM(N56:N60)</f>
        <v>15107</v>
      </c>
      <c r="O55" s="100">
        <f aca="true" t="shared" si="75" ref="O55:W55">SUM(O56:O60)</f>
        <v>11041</v>
      </c>
      <c r="P55" s="100">
        <f t="shared" si="75"/>
        <v>10106</v>
      </c>
      <c r="Q55" s="100">
        <f t="shared" si="75"/>
        <v>24657</v>
      </c>
      <c r="R55" s="100">
        <f t="shared" si="75"/>
        <v>12473</v>
      </c>
      <c r="S55" s="100">
        <f t="shared" si="75"/>
        <v>14781</v>
      </c>
      <c r="T55" s="100">
        <f t="shared" si="75"/>
        <v>9360</v>
      </c>
      <c r="U55" s="100">
        <f t="shared" si="75"/>
        <v>16352</v>
      </c>
      <c r="V55" s="100">
        <f t="shared" si="75"/>
        <v>7210</v>
      </c>
      <c r="W55" s="100">
        <f t="shared" si="75"/>
        <v>7155</v>
      </c>
      <c r="X55" s="100">
        <f>SUM(X56:X60)</f>
        <v>2819</v>
      </c>
      <c r="Y55" s="135">
        <f aca="true" t="shared" si="76" ref="Y55:AG55">SUM(Y56:Y60)</f>
        <v>10793</v>
      </c>
      <c r="Z55" s="101">
        <f t="shared" si="76"/>
        <v>5331</v>
      </c>
      <c r="AA55" s="135">
        <f t="shared" si="76"/>
        <v>6164</v>
      </c>
      <c r="AB55" s="102">
        <f t="shared" si="76"/>
        <v>6080</v>
      </c>
      <c r="AC55" s="100">
        <f>AD55+AE55+AF55+AG55+'第５表＃'!AH55+'第５表＃'!AI55</f>
        <v>7549</v>
      </c>
      <c r="AD55" s="101">
        <f t="shared" si="76"/>
        <v>2112</v>
      </c>
      <c r="AE55" s="135">
        <f t="shared" si="76"/>
        <v>1302</v>
      </c>
      <c r="AF55" s="101">
        <f t="shared" si="76"/>
        <v>1332</v>
      </c>
      <c r="AG55" s="100">
        <f t="shared" si="76"/>
        <v>1168</v>
      </c>
      <c r="AH55" s="100">
        <f>SUM(AH56:AH60)</f>
        <v>1290</v>
      </c>
      <c r="AI55" s="13">
        <f>SUM(AI56:AI60)</f>
        <v>345</v>
      </c>
      <c r="AJ55" s="11">
        <f>$AK55+$AL55+$AM55+$AN55+$AO55+$AP55+$AQ55+'第５表＃'!$AR55+'第５表＃'!$AS55</f>
        <v>14647</v>
      </c>
      <c r="AK55" s="12">
        <f aca="true" t="shared" si="77" ref="AK55:AS55">SUM(AK56:AK60)</f>
        <v>1603</v>
      </c>
      <c r="AL55" s="17">
        <f t="shared" si="77"/>
        <v>1784</v>
      </c>
      <c r="AM55" s="12">
        <f t="shared" si="77"/>
        <v>823</v>
      </c>
      <c r="AN55" s="17">
        <f t="shared" si="77"/>
        <v>790</v>
      </c>
      <c r="AO55" s="12">
        <f t="shared" si="77"/>
        <v>4387</v>
      </c>
      <c r="AP55" s="17">
        <f t="shared" si="77"/>
        <v>1911</v>
      </c>
      <c r="AQ55" s="12">
        <f t="shared" si="77"/>
        <v>1735</v>
      </c>
      <c r="AR55" s="100">
        <f t="shared" si="77"/>
        <v>804</v>
      </c>
      <c r="AS55" s="13">
        <f t="shared" si="77"/>
        <v>810</v>
      </c>
      <c r="AT55" s="11">
        <f aca="true" t="shared" si="78" ref="AT55:AT60">$AU55+$AV55+$AW55</f>
        <v>11092</v>
      </c>
      <c r="AU55" s="11">
        <f>SUM(AU56:AU60)</f>
        <v>3336</v>
      </c>
      <c r="AV55" s="17">
        <f>SUM(AV56:AV60)</f>
        <v>5285</v>
      </c>
      <c r="AW55" s="13">
        <f>SUM(AW56:AW60)</f>
        <v>2471</v>
      </c>
      <c r="AX55" s="11">
        <f aca="true" t="shared" si="79" ref="AX55:AX60">AY55</f>
        <v>1535</v>
      </c>
      <c r="AY55" s="13">
        <f>SUM(AY56:AY60)</f>
        <v>1535</v>
      </c>
      <c r="AZ55" s="25">
        <f>$BA55+'第５表＃'!$BB55+'第５表＃'!$BC55</f>
        <v>5572</v>
      </c>
      <c r="BA55" s="12">
        <f>SUM(BA56:BA60)</f>
        <v>2038</v>
      </c>
      <c r="BB55" s="100">
        <f>SUM(BB56:BB60)</f>
        <v>1741</v>
      </c>
      <c r="BC55" s="13">
        <f>SUM(BC56:BC60)</f>
        <v>1793</v>
      </c>
      <c r="BD55" s="15">
        <f aca="true" t="shared" si="80" ref="BD55:BD60">$BE55+$BF55</f>
        <v>5259</v>
      </c>
      <c r="BE55" s="11">
        <f>SUM(BE56:BE60)</f>
        <v>2019</v>
      </c>
      <c r="BF55" s="13">
        <f>SUM(BF56:BF60)</f>
        <v>3240</v>
      </c>
      <c r="BG55" s="15">
        <f>$BH55+$BI55+$BJ55+$BK55+'第５表＃'!$BL55+'第５表＃'!$BM55+'第５表＃'!$BN55+'第５表＃'!$BO55</f>
        <v>15268</v>
      </c>
      <c r="BH55" s="17">
        <f aca="true" t="shared" si="81" ref="BH55:BO55">SUM(BH56:BH60)</f>
        <v>1391</v>
      </c>
      <c r="BI55" s="12">
        <f t="shared" si="81"/>
        <v>2833</v>
      </c>
      <c r="BJ55" s="17">
        <f t="shared" si="81"/>
        <v>2746</v>
      </c>
      <c r="BK55" s="12">
        <f t="shared" si="81"/>
        <v>2787</v>
      </c>
      <c r="BL55" s="100">
        <f t="shared" si="81"/>
        <v>3013</v>
      </c>
      <c r="BM55" s="12">
        <f t="shared" si="81"/>
        <v>1128</v>
      </c>
      <c r="BN55" s="12">
        <f t="shared" si="81"/>
        <v>935</v>
      </c>
      <c r="BO55" s="13">
        <f t="shared" si="81"/>
        <v>435</v>
      </c>
      <c r="BP55" s="15">
        <f aca="true" t="shared" si="82" ref="BP55:BP60">$BQ55+$BR55+$BS55+$BT55+$BU55</f>
        <v>12287</v>
      </c>
      <c r="BQ55" s="11">
        <f>SUM(BQ56:BQ60)</f>
        <v>1549</v>
      </c>
      <c r="BR55" s="12">
        <f>SUM(BR56:BR60)</f>
        <v>2689</v>
      </c>
      <c r="BS55" s="17">
        <f>SUM(BS56:BS60)</f>
        <v>1620</v>
      </c>
      <c r="BT55" s="12">
        <f>SUM(BT56:BT60)</f>
        <v>3948</v>
      </c>
      <c r="BU55" s="11">
        <f>SUM(BU56:BU60)</f>
        <v>2481</v>
      </c>
      <c r="BV55" s="15">
        <f aca="true" t="shared" si="83" ref="BV55:BV60">$BW55+$BX55</f>
        <v>3723</v>
      </c>
      <c r="BW55" s="12">
        <f>SUM(BW56:BW60)</f>
        <v>2697</v>
      </c>
      <c r="BX55" s="13">
        <f>SUM(BX56:BX60)</f>
        <v>1026</v>
      </c>
      <c r="BY55" s="15">
        <f>$BZ55+$CA55+$CB55+$CC55+$CD55+$CE55+'第５表＃'!$CF55+'第５表＃'!$CG55</f>
        <v>13773</v>
      </c>
      <c r="BZ55" s="17">
        <f aca="true" t="shared" si="84" ref="BZ55:CG55">SUM(BZ56:BZ60)</f>
        <v>2318</v>
      </c>
      <c r="CA55" s="12">
        <f t="shared" si="84"/>
        <v>2466</v>
      </c>
      <c r="CB55" s="17">
        <f t="shared" si="84"/>
        <v>2520</v>
      </c>
      <c r="CC55" s="12">
        <f t="shared" si="84"/>
        <v>3623</v>
      </c>
      <c r="CD55" s="17">
        <f t="shared" si="84"/>
        <v>1401</v>
      </c>
      <c r="CE55" s="12">
        <f t="shared" si="84"/>
        <v>199</v>
      </c>
      <c r="CF55" s="11">
        <f t="shared" si="84"/>
        <v>679</v>
      </c>
      <c r="CG55" s="13">
        <f t="shared" si="84"/>
        <v>567</v>
      </c>
      <c r="CH55" s="21">
        <f aca="true" t="shared" si="85" ref="CH55:CH60">$CI55+$CJ55+$CK55</f>
        <v>5913</v>
      </c>
      <c r="CI55" s="12">
        <f>SUM(CI56:CI60)</f>
        <v>1745</v>
      </c>
      <c r="CJ55" s="17">
        <f>SUM(CJ56:CJ60)</f>
        <v>2273</v>
      </c>
      <c r="CK55" s="13">
        <f>SUM(CK56:CK60)</f>
        <v>1895</v>
      </c>
      <c r="CL55" s="25">
        <f aca="true" t="shared" si="86" ref="CL55:CL60">$CM55+$CN55+$CO55</f>
        <v>7640</v>
      </c>
      <c r="CM55" s="12">
        <f>SUM(CM56:CM60)</f>
        <v>2923</v>
      </c>
      <c r="CN55" s="12">
        <f>SUM(CN56:CN60)</f>
        <v>2116</v>
      </c>
      <c r="CO55" s="12">
        <f>SUM(CO56:CO60)</f>
        <v>2601</v>
      </c>
    </row>
    <row r="56" spans="1:93" ht="13.5" customHeight="1">
      <c r="A56" s="203"/>
      <c r="B56" s="147" t="s">
        <v>46</v>
      </c>
      <c r="C56" s="148"/>
      <c r="D56" s="190"/>
      <c r="E56" s="107">
        <f t="shared" si="72"/>
        <v>46448</v>
      </c>
      <c r="F56" s="111">
        <f t="shared" si="73"/>
        <v>36812</v>
      </c>
      <c r="G56" s="112">
        <f>$AC56+'第５表＃'!$AJ56+'第５表＃'!$AT56+'第５表＃'!$AX56+'第５表＃'!$AZ56+'第５表＃'!$BD56+'第５表＃'!$BG56+'第５表＃'!$BP56+'第５表＃'!$BV56+'第５表＃'!$BY56+'第５表＃'!$CH56+'第５表＃'!$CL56</f>
        <v>9636</v>
      </c>
      <c r="H56" s="107">
        <v>5668</v>
      </c>
      <c r="I56" s="113">
        <v>8281</v>
      </c>
      <c r="J56" s="111">
        <v>2257</v>
      </c>
      <c r="K56" s="113">
        <v>2750</v>
      </c>
      <c r="L56" s="111">
        <v>369</v>
      </c>
      <c r="M56" s="111">
        <v>1040</v>
      </c>
      <c r="N56" s="111">
        <v>1798</v>
      </c>
      <c r="O56" s="111">
        <v>528</v>
      </c>
      <c r="P56" s="111">
        <v>1112</v>
      </c>
      <c r="Q56" s="111">
        <v>3050</v>
      </c>
      <c r="R56" s="111">
        <v>1554</v>
      </c>
      <c r="S56" s="111">
        <v>1296</v>
      </c>
      <c r="T56" s="111">
        <v>1006</v>
      </c>
      <c r="U56" s="113">
        <v>1456</v>
      </c>
      <c r="V56" s="111">
        <v>900</v>
      </c>
      <c r="W56" s="111">
        <v>797</v>
      </c>
      <c r="X56" s="111">
        <v>225</v>
      </c>
      <c r="Y56" s="113">
        <v>1174</v>
      </c>
      <c r="Z56" s="111">
        <v>196</v>
      </c>
      <c r="AA56" s="113">
        <v>624</v>
      </c>
      <c r="AB56" s="112">
        <v>731</v>
      </c>
      <c r="AC56" s="107">
        <f>AD56+AE56+AF56+AG56+'第５表＃'!AH56+'第５表＃'!AI56</f>
        <v>316</v>
      </c>
      <c r="AD56" s="111">
        <v>63</v>
      </c>
      <c r="AE56" s="113">
        <v>48</v>
      </c>
      <c r="AF56" s="111">
        <v>63</v>
      </c>
      <c r="AG56" s="111">
        <v>78</v>
      </c>
      <c r="AH56" s="111">
        <v>48</v>
      </c>
      <c r="AI56" s="23">
        <v>16</v>
      </c>
      <c r="AJ56" s="15">
        <f>$AK56+$AL56+$AM56+$AN56+$AO56+$AP56+$AQ56+'第５表＃'!$AR56+'第５表＃'!$AS56</f>
        <v>1119</v>
      </c>
      <c r="AK56" s="22">
        <v>144</v>
      </c>
      <c r="AL56" s="24">
        <v>144</v>
      </c>
      <c r="AM56" s="22">
        <v>38</v>
      </c>
      <c r="AN56" s="24">
        <v>51</v>
      </c>
      <c r="AO56" s="22">
        <v>345</v>
      </c>
      <c r="AP56" s="24">
        <v>169</v>
      </c>
      <c r="AQ56" s="22">
        <v>122</v>
      </c>
      <c r="AR56" s="111">
        <v>50</v>
      </c>
      <c r="AS56" s="23">
        <v>56</v>
      </c>
      <c r="AT56" s="15">
        <f t="shared" si="78"/>
        <v>977</v>
      </c>
      <c r="AU56" s="18">
        <v>335</v>
      </c>
      <c r="AV56" s="24">
        <v>401</v>
      </c>
      <c r="AW56" s="23">
        <v>241</v>
      </c>
      <c r="AX56" s="18">
        <f t="shared" si="79"/>
        <v>117</v>
      </c>
      <c r="AY56" s="23">
        <v>117</v>
      </c>
      <c r="AZ56" s="15">
        <f>$BA56+'第５表＃'!$BB56+'第５表＃'!$BC56</f>
        <v>480</v>
      </c>
      <c r="BA56" s="22">
        <v>236</v>
      </c>
      <c r="BB56" s="111">
        <v>123</v>
      </c>
      <c r="BC56" s="23">
        <v>121</v>
      </c>
      <c r="BD56" s="15">
        <f t="shared" si="80"/>
        <v>475</v>
      </c>
      <c r="BE56" s="18">
        <v>185</v>
      </c>
      <c r="BF56" s="23">
        <v>290</v>
      </c>
      <c r="BG56" s="15">
        <f>$BH56+$BI56+$BJ56+$BK56+'第５表＃'!$BL56+'第５表＃'!$BM56+'第５表＃'!$BN56+'第５表＃'!$BO56</f>
        <v>1552</v>
      </c>
      <c r="BH56" s="24">
        <v>153</v>
      </c>
      <c r="BI56" s="22">
        <v>337</v>
      </c>
      <c r="BJ56" s="24">
        <v>304</v>
      </c>
      <c r="BK56" s="22">
        <v>310</v>
      </c>
      <c r="BL56" s="111">
        <v>308</v>
      </c>
      <c r="BM56" s="22">
        <v>75</v>
      </c>
      <c r="BN56" s="22">
        <v>46</v>
      </c>
      <c r="BO56" s="23">
        <v>19</v>
      </c>
      <c r="BP56" s="15">
        <f t="shared" si="82"/>
        <v>1495</v>
      </c>
      <c r="BQ56" s="18">
        <v>185</v>
      </c>
      <c r="BR56" s="22">
        <v>343</v>
      </c>
      <c r="BS56" s="24">
        <v>207</v>
      </c>
      <c r="BT56" s="22">
        <v>421</v>
      </c>
      <c r="BU56" s="18">
        <v>339</v>
      </c>
      <c r="BV56" s="15">
        <f t="shared" si="83"/>
        <v>363</v>
      </c>
      <c r="BW56" s="22">
        <v>300</v>
      </c>
      <c r="BX56" s="23">
        <v>63</v>
      </c>
      <c r="BY56" s="15">
        <f>$BZ56+$CA56+$CB56+$CC56+$CD56+$CE56+'第５表＃'!$CF56+'第５表＃'!$CG56</f>
        <v>1503</v>
      </c>
      <c r="BZ56" s="24">
        <v>271</v>
      </c>
      <c r="CA56" s="22">
        <v>210</v>
      </c>
      <c r="CB56" s="24">
        <v>318</v>
      </c>
      <c r="CC56" s="22">
        <v>467</v>
      </c>
      <c r="CD56" s="24">
        <v>153</v>
      </c>
      <c r="CE56" s="22">
        <v>17</v>
      </c>
      <c r="CF56" s="18">
        <v>37</v>
      </c>
      <c r="CG56" s="23">
        <v>30</v>
      </c>
      <c r="CH56" s="15">
        <f t="shared" si="85"/>
        <v>516</v>
      </c>
      <c r="CI56" s="22">
        <v>144</v>
      </c>
      <c r="CJ56" s="24">
        <v>188</v>
      </c>
      <c r="CK56" s="23">
        <v>184</v>
      </c>
      <c r="CL56" s="15">
        <f t="shared" si="86"/>
        <v>723</v>
      </c>
      <c r="CM56" s="22">
        <v>270</v>
      </c>
      <c r="CN56" s="22">
        <v>181</v>
      </c>
      <c r="CO56" s="22">
        <v>272</v>
      </c>
    </row>
    <row r="57" spans="1:93" ht="13.5" customHeight="1">
      <c r="A57" s="203"/>
      <c r="B57" s="149" t="s">
        <v>47</v>
      </c>
      <c r="C57" s="150"/>
      <c r="D57" s="191"/>
      <c r="E57" s="107">
        <f t="shared" si="72"/>
        <v>50282</v>
      </c>
      <c r="F57" s="111">
        <f t="shared" si="73"/>
        <v>39945</v>
      </c>
      <c r="G57" s="112">
        <f>$AC57+'第５表＃'!$AJ57+'第５表＃'!$AT57+'第５表＃'!$AX57+'第５表＃'!$AZ57+'第５表＃'!$BD57+'第５表＃'!$BG57+'第５表＃'!$BP57+'第５表＃'!$BV57+'第５表＃'!$BY57+'第５表＃'!$CH57+'第５表＃'!$CL57</f>
        <v>10337</v>
      </c>
      <c r="H57" s="107">
        <v>6839</v>
      </c>
      <c r="I57" s="113">
        <v>8890</v>
      </c>
      <c r="J57" s="111">
        <v>2166</v>
      </c>
      <c r="K57" s="113">
        <v>3107</v>
      </c>
      <c r="L57" s="111">
        <v>565</v>
      </c>
      <c r="M57" s="111">
        <v>1131</v>
      </c>
      <c r="N57" s="111">
        <v>1762</v>
      </c>
      <c r="O57" s="111">
        <v>707</v>
      </c>
      <c r="P57" s="111">
        <v>1093</v>
      </c>
      <c r="Q57" s="111">
        <v>2731</v>
      </c>
      <c r="R57" s="111">
        <v>1631</v>
      </c>
      <c r="S57" s="111">
        <v>1450</v>
      </c>
      <c r="T57" s="111">
        <v>1112</v>
      </c>
      <c r="U57" s="113">
        <v>1605</v>
      </c>
      <c r="V57" s="111">
        <v>989</v>
      </c>
      <c r="W57" s="111">
        <v>887</v>
      </c>
      <c r="X57" s="111">
        <v>358</v>
      </c>
      <c r="Y57" s="113">
        <v>1266</v>
      </c>
      <c r="Z57" s="111">
        <v>332</v>
      </c>
      <c r="AA57" s="113">
        <v>690</v>
      </c>
      <c r="AB57" s="112">
        <v>634</v>
      </c>
      <c r="AC57" s="107">
        <f>AD57+AE57+AF57+AG57+'第５表＃'!AH57+'第５表＃'!AI57</f>
        <v>468</v>
      </c>
      <c r="AD57" s="111">
        <v>107</v>
      </c>
      <c r="AE57" s="113">
        <v>114</v>
      </c>
      <c r="AF57" s="111">
        <v>103</v>
      </c>
      <c r="AG57" s="111">
        <v>71</v>
      </c>
      <c r="AH57" s="111">
        <v>53</v>
      </c>
      <c r="AI57" s="23">
        <v>20</v>
      </c>
      <c r="AJ57" s="18">
        <f>$AK57+$AL57+$AM57+$AN57+$AO57+$AP57+$AQ57+'第５表＃'!$AR57+'第５表＃'!$AS57</f>
        <v>1289</v>
      </c>
      <c r="AK57" s="22">
        <v>144</v>
      </c>
      <c r="AL57" s="24">
        <v>172</v>
      </c>
      <c r="AM57" s="22">
        <v>51</v>
      </c>
      <c r="AN57" s="24">
        <v>41</v>
      </c>
      <c r="AO57" s="22">
        <v>355</v>
      </c>
      <c r="AP57" s="24">
        <v>196</v>
      </c>
      <c r="AQ57" s="22">
        <v>167</v>
      </c>
      <c r="AR57" s="111">
        <v>83</v>
      </c>
      <c r="AS57" s="23">
        <v>80</v>
      </c>
      <c r="AT57" s="18">
        <f t="shared" si="78"/>
        <v>1128</v>
      </c>
      <c r="AU57" s="18">
        <v>333</v>
      </c>
      <c r="AV57" s="24">
        <v>439</v>
      </c>
      <c r="AW57" s="23">
        <v>356</v>
      </c>
      <c r="AX57" s="18">
        <f t="shared" si="79"/>
        <v>184</v>
      </c>
      <c r="AY57" s="23">
        <v>184</v>
      </c>
      <c r="AZ57" s="18">
        <f>$BA57+'第５表＃'!$BB57+'第５表＃'!$BC57</f>
        <v>527</v>
      </c>
      <c r="BA57" s="22">
        <v>215</v>
      </c>
      <c r="BB57" s="111">
        <v>176</v>
      </c>
      <c r="BC57" s="23">
        <v>136</v>
      </c>
      <c r="BD57" s="18">
        <f t="shared" si="80"/>
        <v>511</v>
      </c>
      <c r="BE57" s="18">
        <v>200</v>
      </c>
      <c r="BF57" s="23">
        <v>311</v>
      </c>
      <c r="BG57" s="18">
        <f>$BH57+$BI57+$BJ57+$BK57+'第５表＃'!$BL57+'第５表＃'!$BM57+'第５表＃'!$BN57+'第５表＃'!$BO57</f>
        <v>1554</v>
      </c>
      <c r="BH57" s="24">
        <v>126</v>
      </c>
      <c r="BI57" s="22">
        <v>317</v>
      </c>
      <c r="BJ57" s="24">
        <v>276</v>
      </c>
      <c r="BK57" s="22">
        <v>299</v>
      </c>
      <c r="BL57" s="111">
        <v>334</v>
      </c>
      <c r="BM57" s="22">
        <v>103</v>
      </c>
      <c r="BN57" s="22">
        <v>66</v>
      </c>
      <c r="BO57" s="23">
        <v>33</v>
      </c>
      <c r="BP57" s="18">
        <f t="shared" si="82"/>
        <v>1280</v>
      </c>
      <c r="BQ57" s="18">
        <v>167</v>
      </c>
      <c r="BR57" s="22">
        <v>303</v>
      </c>
      <c r="BS57" s="24">
        <v>201</v>
      </c>
      <c r="BT57" s="22">
        <v>382</v>
      </c>
      <c r="BU57" s="18">
        <v>227</v>
      </c>
      <c r="BV57" s="18">
        <f t="shared" si="83"/>
        <v>396</v>
      </c>
      <c r="BW57" s="22">
        <v>325</v>
      </c>
      <c r="BX57" s="23">
        <v>71</v>
      </c>
      <c r="BY57" s="18">
        <f>$BZ57+$CA57+$CB57+$CC57+$CD57+$CE57+'第５表＃'!$CF57+'第５表＃'!$CG57</f>
        <v>1615</v>
      </c>
      <c r="BZ57" s="24">
        <v>321</v>
      </c>
      <c r="CA57" s="22">
        <v>261</v>
      </c>
      <c r="CB57" s="24">
        <v>293</v>
      </c>
      <c r="CC57" s="22">
        <v>448</v>
      </c>
      <c r="CD57" s="24">
        <v>173</v>
      </c>
      <c r="CE57" s="22">
        <v>28</v>
      </c>
      <c r="CF57" s="18">
        <v>58</v>
      </c>
      <c r="CG57" s="23">
        <v>33</v>
      </c>
      <c r="CH57" s="18">
        <f t="shared" si="85"/>
        <v>565</v>
      </c>
      <c r="CI57" s="22">
        <v>154</v>
      </c>
      <c r="CJ57" s="24">
        <v>222</v>
      </c>
      <c r="CK57" s="23">
        <v>189</v>
      </c>
      <c r="CL57" s="18">
        <f t="shared" si="86"/>
        <v>820</v>
      </c>
      <c r="CM57" s="22">
        <v>353</v>
      </c>
      <c r="CN57" s="22">
        <v>229</v>
      </c>
      <c r="CO57" s="22">
        <v>238</v>
      </c>
    </row>
    <row r="58" spans="1:93" ht="13.5" customHeight="1">
      <c r="A58" s="203"/>
      <c r="B58" s="149" t="s">
        <v>48</v>
      </c>
      <c r="C58" s="150"/>
      <c r="D58" s="191"/>
      <c r="E58" s="107">
        <f t="shared" si="72"/>
        <v>17800</v>
      </c>
      <c r="F58" s="111">
        <f t="shared" si="73"/>
        <v>14840</v>
      </c>
      <c r="G58" s="112">
        <f>$AC58+'第５表＃'!$AJ58+'第５表＃'!$AT58+'第５表＃'!$AX58+'第５表＃'!$AZ58+'第５表＃'!$BD58+'第５表＃'!$BG58+'第５表＃'!$BP58+'第５表＃'!$BV58+'第５表＃'!$BY58+'第５表＃'!$CH58+'第５表＃'!$CL58</f>
        <v>2960</v>
      </c>
      <c r="H58" s="107">
        <v>3454</v>
      </c>
      <c r="I58" s="113">
        <v>3396</v>
      </c>
      <c r="J58" s="111">
        <v>834</v>
      </c>
      <c r="K58" s="113">
        <v>1392</v>
      </c>
      <c r="L58" s="111">
        <v>406</v>
      </c>
      <c r="M58" s="111">
        <v>467</v>
      </c>
      <c r="N58" s="111">
        <v>390</v>
      </c>
      <c r="O58" s="111">
        <v>276</v>
      </c>
      <c r="P58" s="111">
        <v>363</v>
      </c>
      <c r="Q58" s="111">
        <v>684</v>
      </c>
      <c r="R58" s="111">
        <v>493</v>
      </c>
      <c r="S58" s="111">
        <v>403</v>
      </c>
      <c r="T58" s="111">
        <v>281</v>
      </c>
      <c r="U58" s="113">
        <v>516</v>
      </c>
      <c r="V58" s="111">
        <v>228</v>
      </c>
      <c r="W58" s="111">
        <v>204</v>
      </c>
      <c r="X58" s="111">
        <v>97</v>
      </c>
      <c r="Y58" s="113">
        <v>402</v>
      </c>
      <c r="Z58" s="111">
        <v>171</v>
      </c>
      <c r="AA58" s="113">
        <v>190</v>
      </c>
      <c r="AB58" s="112">
        <v>193</v>
      </c>
      <c r="AC58" s="107">
        <f>AD58+AE58+AF58+AG58+'第５表＃'!AH58+'第５表＃'!AI58</f>
        <v>188</v>
      </c>
      <c r="AD58" s="111">
        <v>53</v>
      </c>
      <c r="AE58" s="113">
        <v>31</v>
      </c>
      <c r="AF58" s="111">
        <v>34</v>
      </c>
      <c r="AG58" s="111">
        <v>36</v>
      </c>
      <c r="AH58" s="111">
        <v>29</v>
      </c>
      <c r="AI58" s="23">
        <v>5</v>
      </c>
      <c r="AJ58" s="18">
        <f>$AK58+$AL58+$AM58+$AN58+$AO58+$AP58+$AQ58+'第５表＃'!$AR58+'第５表＃'!$AS58</f>
        <v>389</v>
      </c>
      <c r="AK58" s="22">
        <v>36</v>
      </c>
      <c r="AL58" s="24">
        <v>40</v>
      </c>
      <c r="AM58" s="22">
        <v>22</v>
      </c>
      <c r="AN58" s="24">
        <v>17</v>
      </c>
      <c r="AO58" s="22">
        <v>115</v>
      </c>
      <c r="AP58" s="24">
        <v>65</v>
      </c>
      <c r="AQ58" s="22">
        <v>42</v>
      </c>
      <c r="AR58" s="111">
        <v>32</v>
      </c>
      <c r="AS58" s="23">
        <v>20</v>
      </c>
      <c r="AT58" s="18">
        <f t="shared" si="78"/>
        <v>384</v>
      </c>
      <c r="AU58" s="18">
        <v>123</v>
      </c>
      <c r="AV58" s="24">
        <v>187</v>
      </c>
      <c r="AW58" s="23">
        <v>74</v>
      </c>
      <c r="AX58" s="18">
        <f t="shared" si="79"/>
        <v>51</v>
      </c>
      <c r="AY58" s="23">
        <v>51</v>
      </c>
      <c r="AZ58" s="18">
        <f>$BA58+'第５表＃'!$BB58+'第５表＃'!$BC58</f>
        <v>134</v>
      </c>
      <c r="BA58" s="22">
        <v>56</v>
      </c>
      <c r="BB58" s="111">
        <v>33</v>
      </c>
      <c r="BC58" s="23">
        <v>45</v>
      </c>
      <c r="BD58" s="18">
        <f t="shared" si="80"/>
        <v>161</v>
      </c>
      <c r="BE58" s="18">
        <v>83</v>
      </c>
      <c r="BF58" s="23">
        <v>78</v>
      </c>
      <c r="BG58" s="18">
        <f>$BH58+$BI58+$BJ58+$BK58+'第５表＃'!$BL58+'第５表＃'!$BM58+'第５表＃'!$BN58+'第５表＃'!$BO58</f>
        <v>331</v>
      </c>
      <c r="BH58" s="24">
        <v>21</v>
      </c>
      <c r="BI58" s="22">
        <v>58</v>
      </c>
      <c r="BJ58" s="24">
        <v>74</v>
      </c>
      <c r="BK58" s="22">
        <v>65</v>
      </c>
      <c r="BL58" s="111">
        <v>70</v>
      </c>
      <c r="BM58" s="22">
        <v>23</v>
      </c>
      <c r="BN58" s="22">
        <v>9</v>
      </c>
      <c r="BO58" s="23">
        <v>11</v>
      </c>
      <c r="BP58" s="18">
        <f t="shared" si="82"/>
        <v>254</v>
      </c>
      <c r="BQ58" s="18">
        <v>29</v>
      </c>
      <c r="BR58" s="22">
        <v>43</v>
      </c>
      <c r="BS58" s="24">
        <v>37</v>
      </c>
      <c r="BT58" s="22">
        <v>84</v>
      </c>
      <c r="BU58" s="18">
        <v>61</v>
      </c>
      <c r="BV58" s="18">
        <f t="shared" si="83"/>
        <v>96</v>
      </c>
      <c r="BW58" s="22">
        <v>72</v>
      </c>
      <c r="BX58" s="23">
        <v>24</v>
      </c>
      <c r="BY58" s="18">
        <f>$BZ58+$CA58+$CB58+$CC58+$CD58+$CE58+'第５表＃'!$CF58+'第５表＃'!$CG58</f>
        <v>498</v>
      </c>
      <c r="BZ58" s="24">
        <v>91</v>
      </c>
      <c r="CA58" s="22">
        <v>83</v>
      </c>
      <c r="CB58" s="24">
        <v>103</v>
      </c>
      <c r="CC58" s="22">
        <v>139</v>
      </c>
      <c r="CD58" s="24">
        <v>35</v>
      </c>
      <c r="CE58" s="22">
        <v>8</v>
      </c>
      <c r="CF58" s="18">
        <v>20</v>
      </c>
      <c r="CG58" s="23">
        <v>19</v>
      </c>
      <c r="CH58" s="18">
        <f t="shared" si="85"/>
        <v>217</v>
      </c>
      <c r="CI58" s="22">
        <v>77</v>
      </c>
      <c r="CJ58" s="24">
        <v>62</v>
      </c>
      <c r="CK58" s="23">
        <v>78</v>
      </c>
      <c r="CL58" s="18">
        <f t="shared" si="86"/>
        <v>257</v>
      </c>
      <c r="CM58" s="22">
        <v>119</v>
      </c>
      <c r="CN58" s="22">
        <v>85</v>
      </c>
      <c r="CO58" s="22">
        <v>53</v>
      </c>
    </row>
    <row r="59" spans="1:93" ht="13.5" customHeight="1">
      <c r="A59" s="203"/>
      <c r="B59" s="149" t="s">
        <v>49</v>
      </c>
      <c r="C59" s="150"/>
      <c r="D59" s="191"/>
      <c r="E59" s="107">
        <f t="shared" si="72"/>
        <v>31531</v>
      </c>
      <c r="F59" s="111">
        <f t="shared" si="73"/>
        <v>25476</v>
      </c>
      <c r="G59" s="112">
        <f>$AC59+'第５表＃'!$AJ59+'第５表＃'!$AT59+'第５表＃'!$AX59+'第５表＃'!$AZ59+'第５表＃'!$BD59+'第５表＃'!$BG59+'第５表＃'!$BP59+'第５表＃'!$BV59+'第５表＃'!$BY59+'第５表＃'!$CH59+'第５表＃'!$CL59</f>
        <v>6055</v>
      </c>
      <c r="H59" s="107">
        <v>5600</v>
      </c>
      <c r="I59" s="113">
        <v>6349</v>
      </c>
      <c r="J59" s="111">
        <v>1394</v>
      </c>
      <c r="K59" s="113">
        <v>2043</v>
      </c>
      <c r="L59" s="111">
        <v>551</v>
      </c>
      <c r="M59" s="111">
        <v>809</v>
      </c>
      <c r="N59" s="111">
        <v>752</v>
      </c>
      <c r="O59" s="111">
        <v>705</v>
      </c>
      <c r="P59" s="111">
        <v>591</v>
      </c>
      <c r="Q59" s="111">
        <v>1391</v>
      </c>
      <c r="R59" s="111">
        <v>729</v>
      </c>
      <c r="S59" s="111">
        <v>622</v>
      </c>
      <c r="T59" s="111">
        <v>468</v>
      </c>
      <c r="U59" s="113">
        <v>801</v>
      </c>
      <c r="V59" s="111">
        <v>377</v>
      </c>
      <c r="W59" s="111">
        <v>384</v>
      </c>
      <c r="X59" s="111">
        <v>220</v>
      </c>
      <c r="Y59" s="113">
        <v>660</v>
      </c>
      <c r="Z59" s="111">
        <v>377</v>
      </c>
      <c r="AA59" s="113">
        <v>356</v>
      </c>
      <c r="AB59" s="112">
        <v>297</v>
      </c>
      <c r="AC59" s="107">
        <f>AD59+AE59+AF59+AG59+'第５表＃'!AH59+'第５表＃'!AI59</f>
        <v>484</v>
      </c>
      <c r="AD59" s="111">
        <v>114</v>
      </c>
      <c r="AE59" s="113">
        <v>109</v>
      </c>
      <c r="AF59" s="111">
        <v>100</v>
      </c>
      <c r="AG59" s="111">
        <v>75</v>
      </c>
      <c r="AH59" s="111">
        <v>63</v>
      </c>
      <c r="AI59" s="23">
        <v>23</v>
      </c>
      <c r="AJ59" s="18">
        <f>$AK59+$AL59+$AM59+$AN59+$AO59+$AP59+$AQ59+'第５表＃'!$AR59+'第５表＃'!$AS59</f>
        <v>846</v>
      </c>
      <c r="AK59" s="22">
        <v>72</v>
      </c>
      <c r="AL59" s="24">
        <v>114</v>
      </c>
      <c r="AM59" s="22">
        <v>33</v>
      </c>
      <c r="AN59" s="24">
        <v>58</v>
      </c>
      <c r="AO59" s="22">
        <v>254</v>
      </c>
      <c r="AP59" s="24">
        <v>81</v>
      </c>
      <c r="AQ59" s="22">
        <v>132</v>
      </c>
      <c r="AR59" s="111">
        <v>52</v>
      </c>
      <c r="AS59" s="23">
        <v>50</v>
      </c>
      <c r="AT59" s="18">
        <f t="shared" si="78"/>
        <v>585</v>
      </c>
      <c r="AU59" s="18">
        <v>161</v>
      </c>
      <c r="AV59" s="24">
        <v>254</v>
      </c>
      <c r="AW59" s="23">
        <v>170</v>
      </c>
      <c r="AX59" s="18">
        <f t="shared" si="79"/>
        <v>90</v>
      </c>
      <c r="AY59" s="23">
        <v>90</v>
      </c>
      <c r="AZ59" s="18">
        <f>$BA59+'第５表＃'!$BB59+'第５表＃'!$BC59</f>
        <v>329</v>
      </c>
      <c r="BA59" s="22">
        <v>130</v>
      </c>
      <c r="BB59" s="111">
        <v>114</v>
      </c>
      <c r="BC59" s="23">
        <v>85</v>
      </c>
      <c r="BD59" s="18">
        <f t="shared" si="80"/>
        <v>253</v>
      </c>
      <c r="BE59" s="18">
        <v>130</v>
      </c>
      <c r="BF59" s="23">
        <v>123</v>
      </c>
      <c r="BG59" s="18">
        <f>$BH59+$BI59+$BJ59+$BK59+'第５表＃'!$BL59+'第５表＃'!$BM59+'第５表＃'!$BN59+'第５表＃'!$BO59</f>
        <v>630</v>
      </c>
      <c r="BH59" s="24">
        <v>45</v>
      </c>
      <c r="BI59" s="22">
        <v>92</v>
      </c>
      <c r="BJ59" s="24">
        <v>124</v>
      </c>
      <c r="BK59" s="22">
        <v>117</v>
      </c>
      <c r="BL59" s="111">
        <v>157</v>
      </c>
      <c r="BM59" s="22">
        <v>41</v>
      </c>
      <c r="BN59" s="22">
        <v>35</v>
      </c>
      <c r="BO59" s="23">
        <v>19</v>
      </c>
      <c r="BP59" s="18">
        <f t="shared" si="82"/>
        <v>722</v>
      </c>
      <c r="BQ59" s="18">
        <v>107</v>
      </c>
      <c r="BR59" s="22">
        <v>144</v>
      </c>
      <c r="BS59" s="24">
        <v>81</v>
      </c>
      <c r="BT59" s="22">
        <v>260</v>
      </c>
      <c r="BU59" s="18">
        <v>130</v>
      </c>
      <c r="BV59" s="18">
        <f t="shared" si="83"/>
        <v>233</v>
      </c>
      <c r="BW59" s="22">
        <v>156</v>
      </c>
      <c r="BX59" s="23">
        <v>77</v>
      </c>
      <c r="BY59" s="18">
        <f>$BZ59+$CA59+$CB59+$CC59+$CD59+$CE59+'第５表＃'!$CF59+'第５表＃'!$CG59</f>
        <v>937</v>
      </c>
      <c r="BZ59" s="24">
        <v>140</v>
      </c>
      <c r="CA59" s="22">
        <v>176</v>
      </c>
      <c r="CB59" s="24">
        <v>179</v>
      </c>
      <c r="CC59" s="22">
        <v>225</v>
      </c>
      <c r="CD59" s="24">
        <v>76</v>
      </c>
      <c r="CE59" s="22">
        <v>29</v>
      </c>
      <c r="CF59" s="18">
        <v>62</v>
      </c>
      <c r="CG59" s="23">
        <v>50</v>
      </c>
      <c r="CH59" s="18">
        <f t="shared" si="85"/>
        <v>428</v>
      </c>
      <c r="CI59" s="22">
        <v>129</v>
      </c>
      <c r="CJ59" s="24">
        <v>161</v>
      </c>
      <c r="CK59" s="23">
        <v>138</v>
      </c>
      <c r="CL59" s="18">
        <f t="shared" si="86"/>
        <v>518</v>
      </c>
      <c r="CM59" s="22">
        <v>228</v>
      </c>
      <c r="CN59" s="22">
        <v>176</v>
      </c>
      <c r="CO59" s="22">
        <v>114</v>
      </c>
    </row>
    <row r="60" spans="1:93" ht="13.5" customHeight="1">
      <c r="A60" s="204"/>
      <c r="B60" s="151" t="s">
        <v>50</v>
      </c>
      <c r="C60" s="152"/>
      <c r="D60" s="192"/>
      <c r="E60" s="114">
        <f t="shared" si="72"/>
        <v>356186</v>
      </c>
      <c r="F60" s="111">
        <f t="shared" si="73"/>
        <v>280916</v>
      </c>
      <c r="G60" s="115">
        <f>$AC60+'第５表＃'!$AJ60+'第５表＃'!$AT60+'第５表＃'!$AX60+'第５表＃'!$AZ60+'第５表＃'!$BD60+'第５表＃'!$BG60+'第５表＃'!$BP60+'第５表＃'!$BV60+'第５表＃'!$BY60+'第５表＃'!$CH60+'第５表＃'!$CL60</f>
        <v>75270</v>
      </c>
      <c r="H60" s="114">
        <v>56595</v>
      </c>
      <c r="I60" s="116">
        <v>53347</v>
      </c>
      <c r="J60" s="118">
        <v>16797</v>
      </c>
      <c r="K60" s="116">
        <v>24589</v>
      </c>
      <c r="L60" s="118">
        <v>6563</v>
      </c>
      <c r="M60" s="118">
        <v>10911</v>
      </c>
      <c r="N60" s="118">
        <v>10405</v>
      </c>
      <c r="O60" s="118">
        <v>8825</v>
      </c>
      <c r="P60" s="118">
        <v>6947</v>
      </c>
      <c r="Q60" s="118">
        <v>16801</v>
      </c>
      <c r="R60" s="118">
        <v>8066</v>
      </c>
      <c r="S60" s="118">
        <v>11010</v>
      </c>
      <c r="T60" s="118">
        <v>6493</v>
      </c>
      <c r="U60" s="116">
        <v>11974</v>
      </c>
      <c r="V60" s="118">
        <v>4716</v>
      </c>
      <c r="W60" s="118">
        <v>4883</v>
      </c>
      <c r="X60" s="118">
        <v>1919</v>
      </c>
      <c r="Y60" s="116">
        <v>7291</v>
      </c>
      <c r="Z60" s="118">
        <v>4255</v>
      </c>
      <c r="AA60" s="116">
        <v>4304</v>
      </c>
      <c r="AB60" s="115">
        <v>4225</v>
      </c>
      <c r="AC60" s="114">
        <f>AD60+AE60+AF60+AG60+'第５表＃'!AH60+'第５表＃'!AI60</f>
        <v>6093</v>
      </c>
      <c r="AD60" s="118">
        <v>1775</v>
      </c>
      <c r="AE60" s="116">
        <v>1000</v>
      </c>
      <c r="AF60" s="118">
        <v>1032</v>
      </c>
      <c r="AG60" s="118">
        <v>908</v>
      </c>
      <c r="AH60" s="118">
        <v>1097</v>
      </c>
      <c r="AI60" s="26">
        <v>281</v>
      </c>
      <c r="AJ60" s="25">
        <f>$AK60+$AL60+$AM60+$AN60+$AO60+$AP60+$AQ60+'第５表＃'!$AR60+'第５表＃'!$AS60</f>
        <v>11004</v>
      </c>
      <c r="AK60" s="28">
        <v>1207</v>
      </c>
      <c r="AL60" s="27">
        <v>1314</v>
      </c>
      <c r="AM60" s="28">
        <v>679</v>
      </c>
      <c r="AN60" s="27">
        <v>623</v>
      </c>
      <c r="AO60" s="28">
        <v>3318</v>
      </c>
      <c r="AP60" s="27">
        <v>1400</v>
      </c>
      <c r="AQ60" s="28">
        <v>1272</v>
      </c>
      <c r="AR60" s="118">
        <v>587</v>
      </c>
      <c r="AS60" s="26">
        <v>604</v>
      </c>
      <c r="AT60" s="25">
        <f t="shared" si="78"/>
        <v>8018</v>
      </c>
      <c r="AU60" s="25">
        <v>2384</v>
      </c>
      <c r="AV60" s="27">
        <v>4004</v>
      </c>
      <c r="AW60" s="26">
        <v>1630</v>
      </c>
      <c r="AX60" s="25">
        <f t="shared" si="79"/>
        <v>1093</v>
      </c>
      <c r="AY60" s="26">
        <v>1093</v>
      </c>
      <c r="AZ60" s="25">
        <f>$BA60+'第５表＃'!$BB60+'第５表＃'!$BC60</f>
        <v>4102</v>
      </c>
      <c r="BA60" s="28">
        <v>1401</v>
      </c>
      <c r="BB60" s="118">
        <v>1295</v>
      </c>
      <c r="BC60" s="26">
        <v>1406</v>
      </c>
      <c r="BD60" s="25">
        <f t="shared" si="80"/>
        <v>3859</v>
      </c>
      <c r="BE60" s="25">
        <v>1421</v>
      </c>
      <c r="BF60" s="26">
        <v>2438</v>
      </c>
      <c r="BG60" s="18">
        <f>$BH60+$BI60+$BJ60+$BK60+'第５表＃'!$BL60+'第５表＃'!$BM60+'第５表＃'!$BN60+'第５表＃'!$BO60</f>
        <v>11201</v>
      </c>
      <c r="BH60" s="27">
        <v>1046</v>
      </c>
      <c r="BI60" s="28">
        <v>2029</v>
      </c>
      <c r="BJ60" s="27">
        <v>1968</v>
      </c>
      <c r="BK60" s="28">
        <v>1996</v>
      </c>
      <c r="BL60" s="118">
        <v>2144</v>
      </c>
      <c r="BM60" s="28">
        <v>886</v>
      </c>
      <c r="BN60" s="28">
        <v>779</v>
      </c>
      <c r="BO60" s="26">
        <v>353</v>
      </c>
      <c r="BP60" s="25">
        <f t="shared" si="82"/>
        <v>8536</v>
      </c>
      <c r="BQ60" s="25">
        <v>1061</v>
      </c>
      <c r="BR60" s="28">
        <v>1856</v>
      </c>
      <c r="BS60" s="27">
        <v>1094</v>
      </c>
      <c r="BT60" s="28">
        <v>2801</v>
      </c>
      <c r="BU60" s="25">
        <v>1724</v>
      </c>
      <c r="BV60" s="18">
        <f t="shared" si="83"/>
        <v>2635</v>
      </c>
      <c r="BW60" s="28">
        <v>1844</v>
      </c>
      <c r="BX60" s="26">
        <v>791</v>
      </c>
      <c r="BY60" s="18">
        <f>$BZ60+$CA60+$CB60+$CC60+$CD60+$CE60+'第５表＃'!$CF60+'第５表＃'!$CG60</f>
        <v>9220</v>
      </c>
      <c r="BZ60" s="27">
        <v>1495</v>
      </c>
      <c r="CA60" s="28">
        <v>1736</v>
      </c>
      <c r="CB60" s="27">
        <v>1627</v>
      </c>
      <c r="CC60" s="28">
        <v>2344</v>
      </c>
      <c r="CD60" s="27">
        <v>964</v>
      </c>
      <c r="CE60" s="28">
        <v>117</v>
      </c>
      <c r="CF60" s="25">
        <v>502</v>
      </c>
      <c r="CG60" s="26">
        <v>435</v>
      </c>
      <c r="CH60" s="25">
        <f t="shared" si="85"/>
        <v>4187</v>
      </c>
      <c r="CI60" s="28">
        <v>1241</v>
      </c>
      <c r="CJ60" s="27">
        <v>1640</v>
      </c>
      <c r="CK60" s="26">
        <v>1306</v>
      </c>
      <c r="CL60" s="25">
        <f t="shared" si="86"/>
        <v>5322</v>
      </c>
      <c r="CM60" s="28">
        <v>1953</v>
      </c>
      <c r="CN60" s="28">
        <v>1445</v>
      </c>
      <c r="CO60" s="28">
        <v>1924</v>
      </c>
    </row>
    <row r="61" spans="6:93" ht="13.5" customHeight="1">
      <c r="F61" s="135"/>
      <c r="G61" s="135"/>
      <c r="AI61" s="10"/>
      <c r="AJ61" s="10"/>
      <c r="AK61" s="10"/>
      <c r="AL61" s="10"/>
      <c r="AM61" s="10"/>
      <c r="AN61" s="10"/>
      <c r="AO61" s="10"/>
      <c r="AP61" s="10"/>
      <c r="AQ61" s="10"/>
      <c r="AS61" s="10"/>
      <c r="AT61" s="17"/>
      <c r="AU61" s="10"/>
      <c r="AV61" s="10"/>
      <c r="AW61" s="10"/>
      <c r="AX61" s="17"/>
      <c r="AY61" s="10"/>
      <c r="AZ61" s="17"/>
      <c r="BA61" s="10"/>
      <c r="BC61" s="10"/>
      <c r="BD61" s="17"/>
      <c r="BE61" s="10"/>
      <c r="BF61" s="10"/>
      <c r="BG61" s="17"/>
      <c r="BH61" s="10"/>
      <c r="BI61" s="10"/>
      <c r="BJ61" s="10"/>
      <c r="BK61" s="10"/>
      <c r="BM61" s="10"/>
      <c r="BN61" s="10"/>
      <c r="BO61" s="10"/>
      <c r="BP61" s="17"/>
      <c r="BQ61" s="10"/>
      <c r="BR61" s="10"/>
      <c r="BS61" s="10"/>
      <c r="BT61" s="10"/>
      <c r="BU61" s="10"/>
      <c r="BV61" s="17"/>
      <c r="BW61" s="10"/>
      <c r="BX61" s="10"/>
      <c r="BY61" s="17"/>
      <c r="BZ61" s="10"/>
      <c r="CA61" s="10"/>
      <c r="CB61" s="10"/>
      <c r="CC61" s="24"/>
      <c r="CD61" s="10"/>
      <c r="CE61" s="10"/>
      <c r="CF61" s="10"/>
      <c r="CG61" s="10"/>
      <c r="CH61" s="27"/>
      <c r="CI61" s="10"/>
      <c r="CJ61" s="10"/>
      <c r="CK61" s="17"/>
      <c r="CL61" s="17"/>
      <c r="CM61" s="10"/>
      <c r="CN61" s="10"/>
      <c r="CO61" s="10"/>
    </row>
    <row r="62" spans="1:93" ht="13.5" customHeight="1">
      <c r="A62" s="202" t="s">
        <v>51</v>
      </c>
      <c r="B62" s="103" t="s">
        <v>146</v>
      </c>
      <c r="C62" s="104"/>
      <c r="D62" s="167"/>
      <c r="E62" s="100">
        <f>$F62+$G62</f>
        <v>25854</v>
      </c>
      <c r="F62" s="118">
        <f>$H62+$I62+$J62+$K62+$L62+$M62+$N62+$O62+$P62+$Q62+$R62+$S62+$T62+$U62+$V62+$W62+$X62+$Y62+$Z62+$AA62+$AB62</f>
        <v>17912</v>
      </c>
      <c r="G62" s="102">
        <f>$AC62+'第５表＃'!$AJ62+'第５表＃'!$AT62+'第５表＃'!$AX62+'第５表＃'!$AZ62+'第５表＃'!$BD62+'第５表＃'!$BG62+'第５表＃'!$BP62+'第５表＃'!$BV62+'第５表＃'!$BY62+'第５表＃'!$CH62+'第５表＃'!$CL62</f>
        <v>7942</v>
      </c>
      <c r="H62" s="100">
        <f aca="true" t="shared" si="87" ref="H62:M62">H63+H64</f>
        <v>2477</v>
      </c>
      <c r="I62" s="100">
        <f t="shared" si="87"/>
        <v>4475</v>
      </c>
      <c r="J62" s="100">
        <f t="shared" si="87"/>
        <v>854</v>
      </c>
      <c r="K62" s="100">
        <f t="shared" si="87"/>
        <v>701</v>
      </c>
      <c r="L62" s="100">
        <f t="shared" si="87"/>
        <v>53</v>
      </c>
      <c r="M62" s="100">
        <f t="shared" si="87"/>
        <v>706</v>
      </c>
      <c r="N62" s="100">
        <f>SUM(N63:N64)</f>
        <v>1124</v>
      </c>
      <c r="O62" s="100">
        <f aca="true" t="shared" si="88" ref="O62:W62">SUM(O63:O64)</f>
        <v>90</v>
      </c>
      <c r="P62" s="100">
        <f t="shared" si="88"/>
        <v>892</v>
      </c>
      <c r="Q62" s="100">
        <f t="shared" si="88"/>
        <v>1500</v>
      </c>
      <c r="R62" s="100">
        <f t="shared" si="88"/>
        <v>532</v>
      </c>
      <c r="S62" s="100">
        <f t="shared" si="88"/>
        <v>666</v>
      </c>
      <c r="T62" s="100">
        <f t="shared" si="88"/>
        <v>433</v>
      </c>
      <c r="U62" s="100">
        <f t="shared" si="88"/>
        <v>573</v>
      </c>
      <c r="V62" s="100">
        <f t="shared" si="88"/>
        <v>617</v>
      </c>
      <c r="W62" s="100">
        <f t="shared" si="88"/>
        <v>442</v>
      </c>
      <c r="X62" s="100">
        <f>SUM(X63:X64)</f>
        <v>82</v>
      </c>
      <c r="Y62" s="135">
        <f aca="true" t="shared" si="89" ref="Y62:AG62">SUM(Y63:Y64)</f>
        <v>789</v>
      </c>
      <c r="Z62" s="101">
        <f t="shared" si="89"/>
        <v>109</v>
      </c>
      <c r="AA62" s="135">
        <f t="shared" si="89"/>
        <v>221</v>
      </c>
      <c r="AB62" s="102">
        <f t="shared" si="89"/>
        <v>576</v>
      </c>
      <c r="AC62" s="100">
        <f>AD62+AE62+AF62+AG62+'第５表＃'!AH62+'第５表＃'!AI62</f>
        <v>274</v>
      </c>
      <c r="AD62" s="101">
        <f t="shared" si="89"/>
        <v>40</v>
      </c>
      <c r="AE62" s="135">
        <f t="shared" si="89"/>
        <v>33</v>
      </c>
      <c r="AF62" s="101">
        <f t="shared" si="89"/>
        <v>62</v>
      </c>
      <c r="AG62" s="100">
        <f t="shared" si="89"/>
        <v>75</v>
      </c>
      <c r="AH62" s="100">
        <f>SUM(AH63:AH64)</f>
        <v>43</v>
      </c>
      <c r="AI62" s="13">
        <f>SUM(AI63:AI64)</f>
        <v>21</v>
      </c>
      <c r="AJ62" s="11">
        <f>$AK62+$AL62+$AM62+$AN62+$AO62+$AP62+$AQ62+'第５表＃'!$AR62+'第５表＃'!$AS62</f>
        <v>1299</v>
      </c>
      <c r="AK62" s="12">
        <f aca="true" t="shared" si="90" ref="AK62:AS62">SUM(AK63:AK64)</f>
        <v>81</v>
      </c>
      <c r="AL62" s="17">
        <f t="shared" si="90"/>
        <v>163</v>
      </c>
      <c r="AM62" s="12">
        <f t="shared" si="90"/>
        <v>23</v>
      </c>
      <c r="AN62" s="17">
        <f t="shared" si="90"/>
        <v>85</v>
      </c>
      <c r="AO62" s="12">
        <f t="shared" si="90"/>
        <v>267</v>
      </c>
      <c r="AP62" s="17">
        <f t="shared" si="90"/>
        <v>313</v>
      </c>
      <c r="AQ62" s="12">
        <f t="shared" si="90"/>
        <v>245</v>
      </c>
      <c r="AR62" s="100">
        <f t="shared" si="90"/>
        <v>63</v>
      </c>
      <c r="AS62" s="13">
        <f t="shared" si="90"/>
        <v>59</v>
      </c>
      <c r="AT62" s="11">
        <f>$AU62+$AV62+$AW62</f>
        <v>648</v>
      </c>
      <c r="AU62" s="11">
        <f>SUM(AU63:AU64)</f>
        <v>202</v>
      </c>
      <c r="AV62" s="17">
        <f>SUM(AV63:AV64)</f>
        <v>222</v>
      </c>
      <c r="AW62" s="13">
        <f>SUM(AW63:AW64)</f>
        <v>224</v>
      </c>
      <c r="AX62" s="11">
        <f>AY62</f>
        <v>360</v>
      </c>
      <c r="AY62" s="13">
        <f>SUM(AY63:AY64)</f>
        <v>360</v>
      </c>
      <c r="AZ62" s="25">
        <f>$BA62+'第５表＃'!$BB62+'第５表＃'!$BC62</f>
        <v>165</v>
      </c>
      <c r="BA62" s="12">
        <f>SUM(BA63:BA64)</f>
        <v>69</v>
      </c>
      <c r="BB62" s="100">
        <f>SUM(BB63:BB64)</f>
        <v>59</v>
      </c>
      <c r="BC62" s="13">
        <f>SUM(BC63:BC64)</f>
        <v>37</v>
      </c>
      <c r="BD62" s="15">
        <f>$BE62+$BF62</f>
        <v>337</v>
      </c>
      <c r="BE62" s="11">
        <f>SUM(BE63:BE64)</f>
        <v>84</v>
      </c>
      <c r="BF62" s="13">
        <f>SUM(BF63:BF64)</f>
        <v>253</v>
      </c>
      <c r="BG62" s="15">
        <f>$BH62+$BI62+$BJ62+$BK62+'第５表＃'!$BL62+'第５表＃'!$BM62+'第５表＃'!$BN62+'第５表＃'!$BO62</f>
        <v>1127</v>
      </c>
      <c r="BH62" s="17">
        <f aca="true" t="shared" si="91" ref="BH62:BO62">SUM(BH63:BH64)</f>
        <v>76</v>
      </c>
      <c r="BI62" s="12">
        <f t="shared" si="91"/>
        <v>203</v>
      </c>
      <c r="BJ62" s="17">
        <f t="shared" si="91"/>
        <v>331</v>
      </c>
      <c r="BK62" s="12">
        <f t="shared" si="91"/>
        <v>275</v>
      </c>
      <c r="BL62" s="100">
        <f t="shared" si="91"/>
        <v>202</v>
      </c>
      <c r="BM62" s="12">
        <f t="shared" si="91"/>
        <v>21</v>
      </c>
      <c r="BN62" s="12">
        <f t="shared" si="91"/>
        <v>9</v>
      </c>
      <c r="BO62" s="13">
        <f t="shared" si="91"/>
        <v>10</v>
      </c>
      <c r="BP62" s="15">
        <f>$BQ62+$BR62+$BS62+$BT62+$BU62</f>
        <v>986</v>
      </c>
      <c r="BQ62" s="11">
        <f>SUM(BQ63:BQ64)</f>
        <v>107</v>
      </c>
      <c r="BR62" s="12">
        <f>SUM(BR63:BR64)</f>
        <v>189</v>
      </c>
      <c r="BS62" s="17">
        <f>SUM(BS63:BS64)</f>
        <v>150</v>
      </c>
      <c r="BT62" s="12">
        <f>SUM(BT63:BT64)</f>
        <v>290</v>
      </c>
      <c r="BU62" s="11">
        <f>SUM(BU63:BU64)</f>
        <v>250</v>
      </c>
      <c r="BV62" s="15">
        <f>$BW62+$BX62</f>
        <v>335</v>
      </c>
      <c r="BW62" s="12">
        <f>SUM(BW63:BW64)</f>
        <v>304</v>
      </c>
      <c r="BX62" s="13">
        <f>SUM(BX63:BX64)</f>
        <v>31</v>
      </c>
      <c r="BY62" s="15">
        <f>$BZ62+$CA62+$CB62+$CC62+$CD62+$CE62+'第５表＃'!$CF62+'第５表＃'!$CG62</f>
        <v>1274</v>
      </c>
      <c r="BZ62" s="17">
        <f aca="true" t="shared" si="92" ref="BZ62:CG62">SUM(BZ63:BZ64)</f>
        <v>286</v>
      </c>
      <c r="CA62" s="12">
        <f t="shared" si="92"/>
        <v>151</v>
      </c>
      <c r="CB62" s="17">
        <f t="shared" si="92"/>
        <v>291</v>
      </c>
      <c r="CC62" s="12">
        <f t="shared" si="92"/>
        <v>324</v>
      </c>
      <c r="CD62" s="17">
        <f t="shared" si="92"/>
        <v>197</v>
      </c>
      <c r="CE62" s="12">
        <f t="shared" si="92"/>
        <v>0</v>
      </c>
      <c r="CF62" s="11">
        <f t="shared" si="92"/>
        <v>15</v>
      </c>
      <c r="CG62" s="13">
        <f t="shared" si="92"/>
        <v>10</v>
      </c>
      <c r="CH62" s="21">
        <f>$CI62+$CJ62+$CK62</f>
        <v>361</v>
      </c>
      <c r="CI62" s="12">
        <f>SUM(CI63:CI64)</f>
        <v>35</v>
      </c>
      <c r="CJ62" s="17">
        <f>SUM(CJ63:CJ64)</f>
        <v>149</v>
      </c>
      <c r="CK62" s="13">
        <f>SUM(CK63:CK64)</f>
        <v>177</v>
      </c>
      <c r="CL62" s="25">
        <f>$CM62+$CN62+$CO62</f>
        <v>776</v>
      </c>
      <c r="CM62" s="12">
        <f>SUM(CM63:CM64)</f>
        <v>217</v>
      </c>
      <c r="CN62" s="12">
        <f>SUM(CN63:CN64)</f>
        <v>206</v>
      </c>
      <c r="CO62" s="12">
        <f>SUM(CO63:CO64)</f>
        <v>353</v>
      </c>
    </row>
    <row r="63" spans="1:93" ht="13.5" customHeight="1">
      <c r="A63" s="203"/>
      <c r="B63" s="149" t="s">
        <v>162</v>
      </c>
      <c r="C63" s="150"/>
      <c r="D63" s="191"/>
      <c r="E63" s="107">
        <f>$F63+$G63</f>
        <v>15251</v>
      </c>
      <c r="F63" s="111">
        <f>$H63+$I63+$J63+$K63+$L63+$M63+$N63+$O63+$P63+$Q63+$R63+$S63+$T63+$U63+$V63+$W63+$X63+$Y63+$Z63+$AA63+$AB63</f>
        <v>9602</v>
      </c>
      <c r="G63" s="112">
        <f>$AC63+'第５表＃'!$AJ63+'第５表＃'!$AT63+'第５表＃'!$AX63+'第５表＃'!$AZ63+'第５表＃'!$BD63+'第５表＃'!$BG63+'第５表＃'!$BP63+'第５表＃'!$BV63+'第５表＃'!$BY63+'第５表＃'!$CH63+'第５表＃'!$CL63</f>
        <v>5649</v>
      </c>
      <c r="H63" s="107">
        <v>691</v>
      </c>
      <c r="I63" s="113">
        <v>2764</v>
      </c>
      <c r="J63" s="111">
        <v>233</v>
      </c>
      <c r="K63" s="113">
        <v>84</v>
      </c>
      <c r="L63" s="111">
        <v>7</v>
      </c>
      <c r="M63" s="111">
        <v>556</v>
      </c>
      <c r="N63" s="111">
        <v>754</v>
      </c>
      <c r="O63" s="111">
        <v>20</v>
      </c>
      <c r="P63" s="111">
        <v>668</v>
      </c>
      <c r="Q63" s="111">
        <v>654</v>
      </c>
      <c r="R63" s="111">
        <v>289</v>
      </c>
      <c r="S63" s="111">
        <v>363</v>
      </c>
      <c r="T63" s="111">
        <v>321</v>
      </c>
      <c r="U63" s="113">
        <v>274</v>
      </c>
      <c r="V63" s="111">
        <v>435</v>
      </c>
      <c r="W63" s="111">
        <v>318</v>
      </c>
      <c r="X63" s="111">
        <v>20</v>
      </c>
      <c r="Y63" s="113">
        <v>559</v>
      </c>
      <c r="Z63" s="111">
        <v>42</v>
      </c>
      <c r="AA63" s="113">
        <v>144</v>
      </c>
      <c r="AB63" s="112">
        <v>406</v>
      </c>
      <c r="AC63" s="107">
        <f>AD63+AE63+AF63+AG63+'第５表＃'!AH63+'第５表＃'!AI63</f>
        <v>173</v>
      </c>
      <c r="AD63" s="111">
        <v>14</v>
      </c>
      <c r="AE63" s="113">
        <v>24</v>
      </c>
      <c r="AF63" s="111">
        <v>56</v>
      </c>
      <c r="AG63" s="111">
        <v>52</v>
      </c>
      <c r="AH63" s="111">
        <v>13</v>
      </c>
      <c r="AI63" s="23">
        <v>14</v>
      </c>
      <c r="AJ63" s="15">
        <f>$AK63+$AL63+$AM63+$AN63+$AO63+$AP63+$AQ63+'第５表＃'!$AR63+'第５表＃'!$AS63</f>
        <v>1044</v>
      </c>
      <c r="AK63" s="22">
        <v>54</v>
      </c>
      <c r="AL63" s="24">
        <v>129</v>
      </c>
      <c r="AM63" s="22">
        <v>6</v>
      </c>
      <c r="AN63" s="24">
        <v>64</v>
      </c>
      <c r="AO63" s="22">
        <v>233</v>
      </c>
      <c r="AP63" s="24">
        <v>277</v>
      </c>
      <c r="AQ63" s="22">
        <v>191</v>
      </c>
      <c r="AR63" s="111">
        <v>40</v>
      </c>
      <c r="AS63" s="23">
        <v>50</v>
      </c>
      <c r="AT63" s="15">
        <f>$AU63+$AV63+$AW63</f>
        <v>435</v>
      </c>
      <c r="AU63" s="18">
        <v>141</v>
      </c>
      <c r="AV63" s="24">
        <v>109</v>
      </c>
      <c r="AW63" s="23">
        <v>185</v>
      </c>
      <c r="AX63" s="15">
        <f>AY63</f>
        <v>331</v>
      </c>
      <c r="AY63" s="23">
        <v>331</v>
      </c>
      <c r="AZ63" s="15">
        <f>$BA63+'第５表＃'!$BB63+'第５表＃'!$BC63</f>
        <v>20</v>
      </c>
      <c r="BA63" s="22">
        <v>16</v>
      </c>
      <c r="BB63" s="111">
        <v>2</v>
      </c>
      <c r="BC63" s="23">
        <v>2</v>
      </c>
      <c r="BD63" s="15">
        <f>$BE63+$BF63</f>
        <v>240</v>
      </c>
      <c r="BE63" s="18">
        <v>47</v>
      </c>
      <c r="BF63" s="23">
        <v>193</v>
      </c>
      <c r="BG63" s="15">
        <f>$BH63+$BI63+$BJ63+$BK63+'第５表＃'!$BL63+'第５表＃'!$BM63+'第５表＃'!$BN63+'第５表＃'!$BO63</f>
        <v>720</v>
      </c>
      <c r="BH63" s="24">
        <v>50</v>
      </c>
      <c r="BI63" s="22">
        <v>97</v>
      </c>
      <c r="BJ63" s="24">
        <v>233</v>
      </c>
      <c r="BK63" s="22">
        <v>190</v>
      </c>
      <c r="BL63" s="111">
        <v>142</v>
      </c>
      <c r="BM63" s="22">
        <v>3</v>
      </c>
      <c r="BN63" s="22">
        <v>2</v>
      </c>
      <c r="BO63" s="23">
        <v>3</v>
      </c>
      <c r="BP63" s="15">
        <f>$BQ63+$BR63+$BS63+$BT63+$BU63</f>
        <v>679</v>
      </c>
      <c r="BQ63" s="18">
        <v>68</v>
      </c>
      <c r="BR63" s="22">
        <v>125</v>
      </c>
      <c r="BS63" s="24">
        <v>123</v>
      </c>
      <c r="BT63" s="22">
        <v>216</v>
      </c>
      <c r="BU63" s="18">
        <v>147</v>
      </c>
      <c r="BV63" s="15">
        <f>$BW63+$BX63</f>
        <v>241</v>
      </c>
      <c r="BW63" s="22">
        <v>228</v>
      </c>
      <c r="BX63" s="23">
        <v>13</v>
      </c>
      <c r="BY63" s="15">
        <f>$BZ63+$CA63+$CB63+$CC63+$CD63+$CE63+'第５表＃'!$CF63+'第５表＃'!$CG63</f>
        <v>993</v>
      </c>
      <c r="BZ63" s="24">
        <v>248</v>
      </c>
      <c r="CA63" s="22">
        <v>110</v>
      </c>
      <c r="CB63" s="24">
        <v>217</v>
      </c>
      <c r="CC63" s="22">
        <v>239</v>
      </c>
      <c r="CD63" s="24">
        <v>176</v>
      </c>
      <c r="CE63" s="22">
        <v>0</v>
      </c>
      <c r="CF63" s="18">
        <v>2</v>
      </c>
      <c r="CG63" s="23">
        <v>1</v>
      </c>
      <c r="CH63" s="15">
        <f>$CI63+$CJ63+$CK63</f>
        <v>198</v>
      </c>
      <c r="CI63" s="22">
        <v>10</v>
      </c>
      <c r="CJ63" s="24">
        <v>70</v>
      </c>
      <c r="CK63" s="23">
        <v>118</v>
      </c>
      <c r="CL63" s="15">
        <f>$CM63+$CN63+$CO63</f>
        <v>575</v>
      </c>
      <c r="CM63" s="22">
        <v>156</v>
      </c>
      <c r="CN63" s="22">
        <v>168</v>
      </c>
      <c r="CO63" s="22">
        <v>251</v>
      </c>
    </row>
    <row r="64" spans="1:93" ht="13.5" customHeight="1">
      <c r="A64" s="203"/>
      <c r="B64" s="149" t="s">
        <v>158</v>
      </c>
      <c r="C64" s="150"/>
      <c r="D64" s="191"/>
      <c r="E64" s="107">
        <f>$F64+$G64</f>
        <v>10603</v>
      </c>
      <c r="F64" s="111">
        <f>$H64+$I64+$J64+$K64+$L64+$M64+$N64+$O64+$P64+$Q64+$R64+$S64+$T64+$U64+$V64+$W64+$X64+$Y64+$Z64+$AA64+$AB64</f>
        <v>8310</v>
      </c>
      <c r="G64" s="112">
        <f>$AC64+'第５表＃'!$AJ64+'第５表＃'!$AT64+'第５表＃'!$AX64+'第５表＃'!$AZ64+'第５表＃'!$BD64+'第５表＃'!$BG64+'第５表＃'!$BP64+'第５表＃'!$BV64+'第５表＃'!$BY64+'第５表＃'!$CH64+'第５表＃'!$CL64</f>
        <v>2293</v>
      </c>
      <c r="H64" s="107">
        <v>1786</v>
      </c>
      <c r="I64" s="113">
        <v>1711</v>
      </c>
      <c r="J64" s="111">
        <v>621</v>
      </c>
      <c r="K64" s="113">
        <v>617</v>
      </c>
      <c r="L64" s="111">
        <v>46</v>
      </c>
      <c r="M64" s="111">
        <v>150</v>
      </c>
      <c r="N64" s="111">
        <v>370</v>
      </c>
      <c r="O64" s="111">
        <v>70</v>
      </c>
      <c r="P64" s="111">
        <v>224</v>
      </c>
      <c r="Q64" s="111">
        <v>846</v>
      </c>
      <c r="R64" s="111">
        <v>243</v>
      </c>
      <c r="S64" s="111">
        <v>303</v>
      </c>
      <c r="T64" s="111">
        <v>112</v>
      </c>
      <c r="U64" s="113">
        <v>299</v>
      </c>
      <c r="V64" s="111">
        <v>182</v>
      </c>
      <c r="W64" s="111">
        <v>124</v>
      </c>
      <c r="X64" s="111">
        <v>62</v>
      </c>
      <c r="Y64" s="113">
        <v>230</v>
      </c>
      <c r="Z64" s="111">
        <v>67</v>
      </c>
      <c r="AA64" s="113">
        <v>77</v>
      </c>
      <c r="AB64" s="112">
        <v>170</v>
      </c>
      <c r="AC64" s="107">
        <f>AD64+AE64+AF64+AG64+'第５表＃'!AH64+'第５表＃'!AI64</f>
        <v>101</v>
      </c>
      <c r="AD64" s="111">
        <v>26</v>
      </c>
      <c r="AE64" s="113">
        <v>9</v>
      </c>
      <c r="AF64" s="111">
        <v>6</v>
      </c>
      <c r="AG64" s="111">
        <v>23</v>
      </c>
      <c r="AH64" s="111">
        <v>30</v>
      </c>
      <c r="AI64" s="23">
        <v>7</v>
      </c>
      <c r="AJ64" s="18">
        <f>$AK64+$AL64+$AM64+$AN64+$AO64+$AP64+$AQ64+'第５表＃'!$AR64+'第５表＃'!$AS64</f>
        <v>255</v>
      </c>
      <c r="AK64" s="22">
        <v>27</v>
      </c>
      <c r="AL64" s="24">
        <v>34</v>
      </c>
      <c r="AM64" s="22">
        <v>17</v>
      </c>
      <c r="AN64" s="24">
        <v>21</v>
      </c>
      <c r="AO64" s="22">
        <v>34</v>
      </c>
      <c r="AP64" s="24">
        <v>36</v>
      </c>
      <c r="AQ64" s="22">
        <v>54</v>
      </c>
      <c r="AR64" s="111">
        <v>23</v>
      </c>
      <c r="AS64" s="23">
        <v>9</v>
      </c>
      <c r="AT64" s="18">
        <f>$AU64+$AV64+$AW64</f>
        <v>213</v>
      </c>
      <c r="AU64" s="18">
        <v>61</v>
      </c>
      <c r="AV64" s="24">
        <v>113</v>
      </c>
      <c r="AW64" s="23">
        <v>39</v>
      </c>
      <c r="AX64" s="18">
        <f>AY64</f>
        <v>29</v>
      </c>
      <c r="AY64" s="23">
        <v>29</v>
      </c>
      <c r="AZ64" s="18">
        <f>$BA64+'第５表＃'!$BB64+'第５表＃'!$BC64</f>
        <v>145</v>
      </c>
      <c r="BA64" s="22">
        <v>53</v>
      </c>
      <c r="BB64" s="111">
        <v>57</v>
      </c>
      <c r="BC64" s="23">
        <v>35</v>
      </c>
      <c r="BD64" s="18">
        <f>$BE64+$BF64</f>
        <v>97</v>
      </c>
      <c r="BE64" s="18">
        <v>37</v>
      </c>
      <c r="BF64" s="23">
        <v>60</v>
      </c>
      <c r="BG64" s="18">
        <f>$BH64+$BI64+$BJ64+$BK64+'第５表＃'!$BL64+'第５表＃'!$BM64+'第５表＃'!$BN64+'第５表＃'!$BO64</f>
        <v>407</v>
      </c>
      <c r="BH64" s="24">
        <v>26</v>
      </c>
      <c r="BI64" s="22">
        <v>106</v>
      </c>
      <c r="BJ64" s="24">
        <v>98</v>
      </c>
      <c r="BK64" s="22">
        <v>85</v>
      </c>
      <c r="BL64" s="111">
        <v>60</v>
      </c>
      <c r="BM64" s="22">
        <v>18</v>
      </c>
      <c r="BN64" s="22">
        <v>7</v>
      </c>
      <c r="BO64" s="23">
        <v>7</v>
      </c>
      <c r="BP64" s="18">
        <f>$BQ64+$BR64+$BS64+$BT64+$BU64</f>
        <v>307</v>
      </c>
      <c r="BQ64" s="18">
        <v>39</v>
      </c>
      <c r="BR64" s="22">
        <v>64</v>
      </c>
      <c r="BS64" s="24">
        <v>27</v>
      </c>
      <c r="BT64" s="22">
        <v>74</v>
      </c>
      <c r="BU64" s="18">
        <v>103</v>
      </c>
      <c r="BV64" s="18">
        <f>$BW64+$BX64</f>
        <v>94</v>
      </c>
      <c r="BW64" s="22">
        <v>76</v>
      </c>
      <c r="BX64" s="23">
        <v>18</v>
      </c>
      <c r="BY64" s="18">
        <f>$BZ64+$CA64+$CB64+$CC64+$CD64+$CE64+'第５表＃'!$CF64+'第５表＃'!$CG64</f>
        <v>281</v>
      </c>
      <c r="BZ64" s="24">
        <v>38</v>
      </c>
      <c r="CA64" s="22">
        <v>41</v>
      </c>
      <c r="CB64" s="24">
        <v>74</v>
      </c>
      <c r="CC64" s="22">
        <v>85</v>
      </c>
      <c r="CD64" s="24">
        <v>21</v>
      </c>
      <c r="CE64" s="22">
        <v>0</v>
      </c>
      <c r="CF64" s="18">
        <v>13</v>
      </c>
      <c r="CG64" s="23">
        <v>9</v>
      </c>
      <c r="CH64" s="24">
        <f>$CI64+$CJ64+$CK64</f>
        <v>163</v>
      </c>
      <c r="CI64" s="22">
        <v>25</v>
      </c>
      <c r="CJ64" s="24">
        <v>79</v>
      </c>
      <c r="CK64" s="23">
        <v>59</v>
      </c>
      <c r="CL64" s="18">
        <f>$CM64+$CN64+$CO64</f>
        <v>201</v>
      </c>
      <c r="CM64" s="22">
        <v>61</v>
      </c>
      <c r="CN64" s="22">
        <v>38</v>
      </c>
      <c r="CO64" s="22">
        <v>102</v>
      </c>
    </row>
    <row r="65" spans="1:93" ht="13.5" customHeight="1">
      <c r="A65" s="204"/>
      <c r="B65" s="123"/>
      <c r="C65" s="116"/>
      <c r="D65" s="174"/>
      <c r="E65" s="116"/>
      <c r="F65" s="118"/>
      <c r="G65" s="119"/>
      <c r="H65" s="114"/>
      <c r="I65" s="116"/>
      <c r="J65" s="118"/>
      <c r="K65" s="116"/>
      <c r="L65" s="118"/>
      <c r="M65" s="118"/>
      <c r="N65" s="118"/>
      <c r="O65" s="118"/>
      <c r="P65" s="118"/>
      <c r="Q65" s="118"/>
      <c r="R65" s="118"/>
      <c r="S65" s="118"/>
      <c r="T65" s="118"/>
      <c r="U65" s="116"/>
      <c r="V65" s="118"/>
      <c r="W65" s="118"/>
      <c r="X65" s="118"/>
      <c r="Y65" s="116"/>
      <c r="Z65" s="118"/>
      <c r="AA65" s="116"/>
      <c r="AB65" s="115"/>
      <c r="AC65" s="114"/>
      <c r="AD65" s="118"/>
      <c r="AE65" s="116"/>
      <c r="AF65" s="118"/>
      <c r="AG65" s="118"/>
      <c r="AH65" s="118"/>
      <c r="AI65" s="26"/>
      <c r="AJ65" s="27"/>
      <c r="AK65" s="28"/>
      <c r="AL65" s="27"/>
      <c r="AM65" s="28"/>
      <c r="AN65" s="27"/>
      <c r="AO65" s="28"/>
      <c r="AP65" s="27"/>
      <c r="AQ65" s="28"/>
      <c r="AR65" s="118"/>
      <c r="AS65" s="26"/>
      <c r="AT65" s="25"/>
      <c r="AU65" s="25"/>
      <c r="AV65" s="27"/>
      <c r="AW65" s="26"/>
      <c r="AX65" s="25"/>
      <c r="AY65" s="26"/>
      <c r="AZ65" s="27"/>
      <c r="BA65" s="28"/>
      <c r="BB65" s="118"/>
      <c r="BC65" s="26"/>
      <c r="BD65" s="25"/>
      <c r="BE65" s="25"/>
      <c r="BF65" s="26"/>
      <c r="BG65" s="25"/>
      <c r="BH65" s="27"/>
      <c r="BI65" s="28"/>
      <c r="BJ65" s="27"/>
      <c r="BK65" s="28"/>
      <c r="BL65" s="118"/>
      <c r="BM65" s="28"/>
      <c r="BN65" s="28"/>
      <c r="BO65" s="26"/>
      <c r="BP65" s="25"/>
      <c r="BQ65" s="25"/>
      <c r="BR65" s="28"/>
      <c r="BS65" s="27"/>
      <c r="BT65" s="28"/>
      <c r="BU65" s="25"/>
      <c r="BV65" s="25"/>
      <c r="BW65" s="28"/>
      <c r="BX65" s="26"/>
      <c r="BY65" s="25"/>
      <c r="BZ65" s="27"/>
      <c r="CA65" s="28"/>
      <c r="CB65" s="27"/>
      <c r="CC65" s="28"/>
      <c r="CD65" s="27"/>
      <c r="CE65" s="28"/>
      <c r="CF65" s="25"/>
      <c r="CG65" s="26"/>
      <c r="CH65" s="25"/>
      <c r="CI65" s="28"/>
      <c r="CJ65" s="27"/>
      <c r="CK65" s="26"/>
      <c r="CL65" s="27"/>
      <c r="CM65" s="28"/>
      <c r="CN65" s="28"/>
      <c r="CO65" s="28"/>
    </row>
    <row r="66" ht="8.25" customHeight="1"/>
    <row r="67" ht="5.25" customHeight="1"/>
    <row r="68" spans="1:37" ht="8.2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</row>
    <row r="69" spans="1:37" ht="9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</row>
    <row r="70" spans="1:37" ht="5.2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</row>
    <row r="71" spans="1:37" ht="13.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</row>
    <row r="72" spans="1:37" ht="13.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</row>
    <row r="73" spans="1:37" ht="13.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</row>
    <row r="74" spans="1:37" ht="13.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</row>
    <row r="75" spans="1:37" ht="13.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</row>
    <row r="76" spans="1:37" ht="13.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</row>
    <row r="77" spans="1:37" ht="14.2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</row>
    <row r="78" spans="1:37" ht="14.2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</row>
    <row r="79" spans="1:37" ht="13.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</row>
    <row r="80" spans="1:37" ht="13.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</row>
    <row r="81" spans="1:37" ht="13.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</row>
    <row r="82" spans="1:37" ht="14.2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13.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13.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13.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13.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14.2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13.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13.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13.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13.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14.2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14.2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13.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13.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13.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14.2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13.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13.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13.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13.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14.2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13.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13.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  <row r="105" spans="1:37" ht="13.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</row>
    <row r="106" spans="1:37" ht="42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</row>
    <row r="107" spans="1:64" ht="13.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R107" s="97"/>
      <c r="BB107" s="97"/>
      <c r="BL107" s="97"/>
    </row>
    <row r="108" spans="1:37" ht="13.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</row>
    <row r="109" spans="1:37" ht="14.2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</row>
    <row r="110" spans="1:37" ht="14.2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</row>
    <row r="111" spans="1:37" ht="13.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</row>
    <row r="112" spans="1:37" ht="13.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</row>
    <row r="113" spans="1:37" ht="14.2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</row>
    <row r="114" spans="1:37" ht="13.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</row>
    <row r="115" spans="1:37" ht="13.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</row>
    <row r="116" spans="1:37" ht="13.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</row>
    <row r="117" spans="1:37" ht="14.2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</row>
    <row r="118" spans="1:37" ht="13.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</row>
    <row r="119" spans="1:37" ht="13.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</row>
    <row r="120" spans="1:37" ht="13.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</row>
    <row r="121" spans="1:37" ht="14.2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</row>
    <row r="122" spans="1:37" ht="13.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</row>
    <row r="123" spans="1:37" ht="13.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</row>
    <row r="124" spans="1:37" ht="13.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</row>
    <row r="125" spans="1:37" ht="13.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</row>
    <row r="126" spans="1:37" ht="14.2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</row>
    <row r="127" spans="1:37" ht="13.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</row>
    <row r="128" spans="1:37" ht="13.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</row>
    <row r="129" spans="1:37" ht="13.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</row>
    <row r="130" spans="1:37" ht="13.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</row>
    <row r="131" spans="1:37" ht="13.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</row>
    <row r="132" spans="1:37" ht="13.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</row>
    <row r="133" spans="1:37" ht="14.2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</row>
    <row r="134" spans="1:37" ht="13.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</row>
    <row r="135" spans="1:37" ht="13.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</row>
    <row r="136" spans="1:37" ht="13.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</row>
    <row r="137" spans="1:37" ht="0.7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</row>
    <row r="138" spans="1:37" ht="29.2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</row>
    <row r="139" spans="1:37" ht="13.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</row>
    <row r="140" spans="1:37" ht="13.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</row>
    <row r="141" spans="1:37" ht="13.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</row>
    <row r="142" spans="1:37" ht="13.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</row>
    <row r="143" spans="1:37" ht="13.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</row>
    <row r="144" spans="1:37" ht="13.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</row>
    <row r="145" spans="1:37" ht="14.2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</row>
    <row r="146" spans="1:37" ht="14.2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</row>
    <row r="147" spans="1:37" ht="13.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</row>
    <row r="148" spans="1:37" ht="13.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</row>
    <row r="149" spans="1:37" ht="13.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</row>
    <row r="150" spans="1:37" ht="14.2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</row>
    <row r="151" spans="1:37" ht="13.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</row>
    <row r="152" spans="1:37" ht="13.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</row>
    <row r="153" spans="1:37" ht="13.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</row>
    <row r="154" spans="1:37" ht="13.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</row>
    <row r="155" spans="1:37" ht="14.2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</row>
    <row r="156" spans="1:37" ht="13.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</row>
    <row r="157" spans="1:37" ht="13.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</row>
    <row r="158" spans="1:37" ht="13.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</row>
    <row r="159" spans="1:37" ht="13.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</row>
    <row r="160" spans="1:37" ht="14.2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</row>
    <row r="161" spans="1:37" ht="14.2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</row>
    <row r="162" spans="1:37" ht="13.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</row>
    <row r="163" spans="1:37" ht="13.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</row>
    <row r="164" spans="1:37" ht="13.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</row>
    <row r="165" spans="1:37" ht="14.2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</row>
    <row r="166" spans="1:37" ht="13.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</row>
    <row r="167" spans="1:37" ht="13.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</row>
    <row r="168" spans="1:37" ht="13.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</row>
    <row r="169" spans="1:37" ht="13.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</row>
    <row r="170" spans="1:37" ht="14.2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</row>
    <row r="171" spans="1:37" ht="13.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</row>
    <row r="172" spans="1:37" ht="13.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</row>
    <row r="173" spans="1:37" ht="13.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</row>
    <row r="174" spans="1:37" ht="42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</row>
    <row r="175" spans="1:64" ht="13.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R175" s="97"/>
      <c r="BB175" s="97"/>
      <c r="BL175" s="97"/>
    </row>
    <row r="176" spans="1:37" ht="13.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</row>
    <row r="177" spans="1:37" ht="14.2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</row>
    <row r="178" spans="1:37" ht="14.2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</row>
    <row r="179" spans="1:37" ht="13.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</row>
    <row r="180" spans="1:37" ht="13.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</row>
    <row r="181" spans="1:37" ht="14.2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</row>
    <row r="182" spans="1:37" ht="13.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</row>
    <row r="183" spans="1:37" ht="13.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</row>
    <row r="184" spans="1:37" ht="13.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</row>
    <row r="185" spans="1:37" ht="14.2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</row>
    <row r="186" spans="1:37" ht="13.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</row>
    <row r="187" spans="1:37" ht="13.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</row>
    <row r="188" spans="1:37" ht="13.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</row>
    <row r="189" spans="1:37" ht="14.2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</row>
    <row r="190" spans="1:37" ht="13.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</row>
    <row r="191" spans="1:37" ht="13.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</row>
    <row r="192" spans="1:37" ht="13.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</row>
    <row r="193" spans="1:37" ht="13.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</row>
    <row r="194" spans="1:37" ht="14.2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</row>
    <row r="195" spans="1:37" ht="13.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</row>
    <row r="196" spans="1:37" ht="13.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</row>
    <row r="197" spans="1:37" ht="13.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</row>
    <row r="198" spans="1:37" ht="13.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</row>
    <row r="199" spans="1:37" ht="13.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</row>
    <row r="200" spans="1:37" ht="13.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</row>
    <row r="201" spans="1:37" ht="14.2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</row>
    <row r="202" spans="1:37" ht="13.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</row>
    <row r="203" spans="1:37" ht="13.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</row>
    <row r="204" spans="1:37" ht="13.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</row>
    <row r="205" spans="1:37" ht="13.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</row>
    <row r="206" spans="1:37" ht="13.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</row>
    <row r="207" spans="1:37" ht="13.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</row>
    <row r="208" spans="1:37" ht="13.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</row>
    <row r="209" spans="1:37" ht="13.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</row>
    <row r="210" spans="1:37" ht="13.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</row>
    <row r="211" spans="1:37" ht="13.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</row>
    <row r="212" spans="1:37" ht="13.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</row>
    <row r="213" spans="1:37" ht="13.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</row>
  </sheetData>
  <mergeCells count="16">
    <mergeCell ref="A55:A60"/>
    <mergeCell ref="A62:A65"/>
    <mergeCell ref="A7:A15"/>
    <mergeCell ref="B8:B11"/>
    <mergeCell ref="B12:B15"/>
    <mergeCell ref="A17:A20"/>
    <mergeCell ref="A38:A44"/>
    <mergeCell ref="B39:B41"/>
    <mergeCell ref="C27:C31"/>
    <mergeCell ref="C32:C33"/>
    <mergeCell ref="A3:D3"/>
    <mergeCell ref="A50:A53"/>
    <mergeCell ref="A46:A48"/>
    <mergeCell ref="B42:B44"/>
    <mergeCell ref="A22:A35"/>
    <mergeCell ref="B23:B33"/>
  </mergeCells>
  <printOptions horizontalCentered="1"/>
  <pageMargins left="0.5905511811023623" right="0.5905511811023623" top="0.984251968503937" bottom="0.984251968503937" header="0.5905511811023623" footer="0.5118110236220472"/>
  <pageSetup horizontalDpi="600" verticalDpi="600" orientation="landscape" paperSize="9" r:id="rId1"/>
  <rowBreaks count="2" manualBreakCount="2">
    <brk id="35" max="92" man="1"/>
    <brk id="67" max="255" man="1"/>
  </rowBreaks>
  <colBreaks count="4" manualBreakCount="4">
    <brk id="13" max="65" man="1"/>
    <brk id="23" max="65" man="1"/>
    <brk id="33" max="65" man="1"/>
    <brk id="43" max="6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99"/>
  <sheetViews>
    <sheetView zoomScale="75" zoomScaleNormal="75" workbookViewId="0" topLeftCell="F1">
      <selection activeCell="M18" sqref="M18"/>
    </sheetView>
  </sheetViews>
  <sheetFormatPr defaultColWidth="9.00390625" defaultRowHeight="13.5"/>
  <cols>
    <col min="1" max="2" width="4.375" style="0" customWidth="1"/>
    <col min="3" max="3" width="6.75390625" style="0" customWidth="1"/>
    <col min="4" max="4" width="18.625" style="0" customWidth="1"/>
    <col min="5" max="14" width="9.625" style="0" customWidth="1"/>
  </cols>
  <sheetData>
    <row r="1" spans="1:14" s="2" customFormat="1" ht="29.25" customHeight="1">
      <c r="A1" s="214" t="s">
        <v>144</v>
      </c>
      <c r="B1" s="214"/>
      <c r="C1" s="214"/>
      <c r="D1" s="214"/>
      <c r="E1" s="214"/>
      <c r="F1" s="214"/>
      <c r="G1" s="92"/>
      <c r="H1" s="92"/>
      <c r="I1" s="5"/>
      <c r="J1" s="6"/>
      <c r="K1" s="5"/>
      <c r="L1" s="5"/>
      <c r="M1" s="5"/>
      <c r="N1" s="5"/>
    </row>
    <row r="2" spans="1:4" ht="13.5">
      <c r="A2" s="218" t="s">
        <v>129</v>
      </c>
      <c r="B2" s="219"/>
      <c r="C2" s="219"/>
      <c r="D2" s="220"/>
    </row>
    <row r="3" spans="1:4" ht="13.5">
      <c r="A3" s="33"/>
      <c r="B3" s="33"/>
      <c r="C3" s="33"/>
      <c r="D3" s="33"/>
    </row>
    <row r="4" spans="1:4" ht="13.5">
      <c r="A4" s="38" t="s">
        <v>29</v>
      </c>
      <c r="B4" s="38"/>
      <c r="C4" s="38"/>
      <c r="D4" s="39"/>
    </row>
    <row r="5" spans="1:4" ht="14.25" customHeight="1">
      <c r="A5" s="33"/>
      <c r="B5" s="33"/>
      <c r="C5" s="33"/>
      <c r="D5" s="33"/>
    </row>
    <row r="6" spans="1:4" ht="13.5" customHeight="1">
      <c r="A6" s="221" t="s">
        <v>130</v>
      </c>
      <c r="B6" s="40" t="s">
        <v>131</v>
      </c>
      <c r="C6" s="41"/>
      <c r="D6" s="42"/>
    </row>
    <row r="7" spans="1:4" ht="14.25" customHeight="1">
      <c r="A7" s="222"/>
      <c r="B7" s="224" t="s">
        <v>30</v>
      </c>
      <c r="C7" s="43"/>
      <c r="D7" s="36" t="s">
        <v>132</v>
      </c>
    </row>
    <row r="8" spans="1:4" ht="13.5">
      <c r="A8" s="222"/>
      <c r="B8" s="225"/>
      <c r="C8" s="44"/>
      <c r="D8" s="45" t="s">
        <v>133</v>
      </c>
    </row>
    <row r="9" spans="1:4" ht="13.5">
      <c r="A9" s="222"/>
      <c r="B9" s="225"/>
      <c r="C9" s="44"/>
      <c r="D9" s="46" t="s">
        <v>134</v>
      </c>
    </row>
    <row r="10" spans="1:4" ht="13.5">
      <c r="A10" s="222"/>
      <c r="B10" s="226"/>
      <c r="C10" s="47"/>
      <c r="D10" s="48"/>
    </row>
    <row r="11" spans="1:4" ht="13.5" customHeight="1">
      <c r="A11" s="222"/>
      <c r="B11" s="224" t="s">
        <v>33</v>
      </c>
      <c r="C11" s="43"/>
      <c r="D11" s="36" t="s">
        <v>132</v>
      </c>
    </row>
    <row r="12" spans="1:4" ht="13.5">
      <c r="A12" s="222"/>
      <c r="B12" s="225"/>
      <c r="C12" s="44"/>
      <c r="D12" s="45" t="s">
        <v>133</v>
      </c>
    </row>
    <row r="13" spans="1:4" ht="13.5">
      <c r="A13" s="222"/>
      <c r="B13" s="225"/>
      <c r="C13" s="44"/>
      <c r="D13" s="46" t="s">
        <v>134</v>
      </c>
    </row>
    <row r="14" spans="1:4" ht="13.5">
      <c r="A14" s="223"/>
      <c r="B14" s="226"/>
      <c r="C14" s="47"/>
      <c r="D14" s="48"/>
    </row>
    <row r="15" spans="1:4" ht="13.5">
      <c r="A15" s="33"/>
      <c r="B15" s="33"/>
      <c r="C15" s="33"/>
      <c r="D15" s="33"/>
    </row>
    <row r="16" spans="1:4" ht="13.5" customHeight="1">
      <c r="A16" s="221" t="s">
        <v>34</v>
      </c>
      <c r="B16" s="38" t="s">
        <v>131</v>
      </c>
      <c r="C16" s="38"/>
      <c r="D16" s="39"/>
    </row>
    <row r="17" spans="1:4" ht="13.5">
      <c r="A17" s="222"/>
      <c r="B17" s="49"/>
      <c r="C17" s="50"/>
      <c r="D17" s="51" t="s">
        <v>133</v>
      </c>
    </row>
    <row r="18" spans="1:4" ht="13.5">
      <c r="A18" s="222"/>
      <c r="B18" s="52"/>
      <c r="C18" s="53"/>
      <c r="D18" s="54" t="s">
        <v>134</v>
      </c>
    </row>
    <row r="19" spans="1:4" ht="13.5">
      <c r="A19" s="223"/>
      <c r="B19" s="55"/>
      <c r="C19" s="56"/>
      <c r="D19" s="57"/>
    </row>
    <row r="20" spans="1:4" ht="13.5">
      <c r="A20" s="33"/>
      <c r="B20" s="33"/>
      <c r="C20" s="33"/>
      <c r="D20" s="33"/>
    </row>
    <row r="21" spans="1:4" ht="13.5" customHeight="1">
      <c r="A21" s="194" t="s">
        <v>145</v>
      </c>
      <c r="B21" s="40" t="s">
        <v>113</v>
      </c>
      <c r="C21" s="41"/>
      <c r="D21" s="42"/>
    </row>
    <row r="22" spans="1:4" ht="13.5" customHeight="1">
      <c r="A22" s="195"/>
      <c r="B22" s="208" t="s">
        <v>35</v>
      </c>
      <c r="C22" s="50"/>
      <c r="D22" s="36" t="s">
        <v>114</v>
      </c>
    </row>
    <row r="23" spans="1:4" ht="13.5">
      <c r="A23" s="195"/>
      <c r="B23" s="209"/>
      <c r="C23" s="53"/>
      <c r="D23" s="45" t="s">
        <v>115</v>
      </c>
    </row>
    <row r="24" spans="1:4" ht="13.5">
      <c r="A24" s="195"/>
      <c r="B24" s="209"/>
      <c r="C24" s="53"/>
      <c r="D24" s="46" t="s">
        <v>116</v>
      </c>
    </row>
    <row r="25" spans="1:4" ht="13.5">
      <c r="A25" s="195"/>
      <c r="B25" s="209"/>
      <c r="C25" s="56"/>
      <c r="D25" s="48"/>
    </row>
    <row r="26" spans="1:4" ht="13.5" customHeight="1">
      <c r="A26" s="195"/>
      <c r="B26" s="209"/>
      <c r="C26" s="194" t="s">
        <v>36</v>
      </c>
      <c r="D26" s="58" t="s">
        <v>117</v>
      </c>
    </row>
    <row r="27" spans="1:4" ht="13.5">
      <c r="A27" s="195"/>
      <c r="B27" s="209"/>
      <c r="C27" s="195"/>
      <c r="D27" s="59" t="s">
        <v>118</v>
      </c>
    </row>
    <row r="28" spans="1:4" ht="13.5">
      <c r="A28" s="195"/>
      <c r="B28" s="209"/>
      <c r="C28" s="195"/>
      <c r="D28" s="59" t="s">
        <v>119</v>
      </c>
    </row>
    <row r="29" spans="1:4" ht="13.5">
      <c r="A29" s="195"/>
      <c r="B29" s="209"/>
      <c r="C29" s="195"/>
      <c r="D29" s="59" t="s">
        <v>120</v>
      </c>
    </row>
    <row r="30" spans="1:4" ht="13.5">
      <c r="A30" s="195"/>
      <c r="B30" s="209"/>
      <c r="C30" s="196"/>
      <c r="D30" s="48" t="s">
        <v>37</v>
      </c>
    </row>
    <row r="31" spans="1:4" ht="13.5" customHeight="1">
      <c r="A31" s="195"/>
      <c r="B31" s="209"/>
      <c r="C31" s="216" t="s">
        <v>38</v>
      </c>
      <c r="D31" s="45" t="s">
        <v>121</v>
      </c>
    </row>
    <row r="32" spans="1:4" ht="13.5">
      <c r="A32" s="195"/>
      <c r="B32" s="210"/>
      <c r="C32" s="217"/>
      <c r="D32" s="60" t="s">
        <v>39</v>
      </c>
    </row>
    <row r="33" spans="1:4" ht="13.5">
      <c r="A33" s="195"/>
      <c r="B33" s="61" t="s">
        <v>40</v>
      </c>
      <c r="C33" s="61"/>
      <c r="D33" s="62"/>
    </row>
    <row r="34" spans="1:4" ht="13.5">
      <c r="A34" s="196"/>
      <c r="B34" s="64" t="s">
        <v>41</v>
      </c>
      <c r="C34" s="64"/>
      <c r="D34" s="65"/>
    </row>
    <row r="35" spans="1:14" ht="42" customHeight="1">
      <c r="A35" s="33"/>
      <c r="B35" s="33"/>
      <c r="C35" s="33"/>
      <c r="D35" s="33"/>
      <c r="E35" s="33"/>
      <c r="F35" s="33"/>
      <c r="G35" s="24"/>
      <c r="H35" s="27"/>
      <c r="I35" s="33"/>
      <c r="J35" s="33"/>
      <c r="K35" s="33"/>
      <c r="L35" s="33"/>
      <c r="M35" s="33"/>
      <c r="N35" s="33"/>
    </row>
    <row r="36" spans="1:14" ht="13.5">
      <c r="A36" s="218" t="s">
        <v>129</v>
      </c>
      <c r="B36" s="219"/>
      <c r="C36" s="219"/>
      <c r="D36" s="220"/>
      <c r="E36" s="34" t="s">
        <v>52</v>
      </c>
      <c r="F36" s="36" t="s">
        <v>53</v>
      </c>
      <c r="G36" s="37" t="s">
        <v>54</v>
      </c>
      <c r="H36" s="35" t="s">
        <v>55</v>
      </c>
      <c r="I36" s="35" t="s">
        <v>56</v>
      </c>
      <c r="J36" s="35" t="s">
        <v>57</v>
      </c>
      <c r="K36" s="35" t="s">
        <v>58</v>
      </c>
      <c r="L36" s="35" t="s">
        <v>59</v>
      </c>
      <c r="M36" s="35" t="s">
        <v>60</v>
      </c>
      <c r="N36" s="35" t="s">
        <v>61</v>
      </c>
    </row>
    <row r="37" spans="1:14" ht="13.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4" ht="13.5" customHeight="1">
      <c r="A38" s="221" t="s">
        <v>136</v>
      </c>
      <c r="B38" s="40" t="s">
        <v>131</v>
      </c>
      <c r="C38" s="41"/>
      <c r="D38" s="42"/>
    </row>
    <row r="39" spans="1:4" ht="13.5" customHeight="1">
      <c r="A39" s="222"/>
      <c r="B39" s="221" t="s">
        <v>31</v>
      </c>
      <c r="C39" s="40" t="s">
        <v>132</v>
      </c>
      <c r="D39" s="42"/>
    </row>
    <row r="40" spans="1:4" ht="13.5">
      <c r="A40" s="222"/>
      <c r="B40" s="222"/>
      <c r="C40" s="66" t="s">
        <v>137</v>
      </c>
      <c r="D40" s="67"/>
    </row>
    <row r="41" spans="1:4" ht="13.5">
      <c r="A41" s="222"/>
      <c r="B41" s="223"/>
      <c r="C41" s="68" t="s">
        <v>138</v>
      </c>
      <c r="D41" s="69"/>
    </row>
    <row r="42" spans="1:4" ht="13.5" customHeight="1">
      <c r="A42" s="222"/>
      <c r="B42" s="221" t="s">
        <v>32</v>
      </c>
      <c r="C42" s="70"/>
      <c r="D42" s="51"/>
    </row>
    <row r="43" spans="1:4" ht="13.5">
      <c r="A43" s="222"/>
      <c r="B43" s="222"/>
      <c r="C43" s="71"/>
      <c r="D43" s="54"/>
    </row>
    <row r="44" spans="1:4" ht="13.5">
      <c r="A44" s="223"/>
      <c r="B44" s="223"/>
      <c r="C44" s="72"/>
      <c r="D44" s="73"/>
    </row>
    <row r="45" spans="1:4" ht="13.5">
      <c r="A45" s="33"/>
      <c r="B45" s="33"/>
      <c r="C45" s="33"/>
      <c r="D45" s="33"/>
    </row>
    <row r="46" spans="1:4" ht="13.5" customHeight="1">
      <c r="A46" s="221" t="s">
        <v>42</v>
      </c>
      <c r="B46" s="40" t="s">
        <v>131</v>
      </c>
      <c r="C46" s="41"/>
      <c r="D46" s="42"/>
    </row>
    <row r="47" spans="1:4" ht="13.5">
      <c r="A47" s="222"/>
      <c r="B47" s="66" t="s">
        <v>130</v>
      </c>
      <c r="C47" s="74"/>
      <c r="D47" s="67"/>
    </row>
    <row r="48" spans="1:4" ht="13.5">
      <c r="A48" s="223"/>
      <c r="B48" s="68" t="s">
        <v>139</v>
      </c>
      <c r="C48" s="75"/>
      <c r="D48" s="69"/>
    </row>
    <row r="49" spans="1:4" ht="13.5">
      <c r="A49" s="33"/>
      <c r="B49" s="33"/>
      <c r="C49" s="33"/>
      <c r="D49" s="33"/>
    </row>
    <row r="50" spans="1:4" ht="13.5" customHeight="1">
      <c r="A50" s="221" t="s">
        <v>43</v>
      </c>
      <c r="B50" s="40" t="s">
        <v>131</v>
      </c>
      <c r="C50" s="41"/>
      <c r="D50" s="42"/>
    </row>
    <row r="51" spans="1:4" ht="13.5">
      <c r="A51" s="222"/>
      <c r="B51" s="76" t="s">
        <v>44</v>
      </c>
      <c r="C51" s="77"/>
      <c r="D51" s="78" t="s">
        <v>133</v>
      </c>
    </row>
    <row r="52" spans="1:4" ht="13.5">
      <c r="A52" s="222"/>
      <c r="B52" s="79"/>
      <c r="C52" s="80"/>
      <c r="D52" s="60" t="s">
        <v>134</v>
      </c>
    </row>
    <row r="53" spans="1:4" ht="13.5">
      <c r="A53" s="223"/>
      <c r="B53" s="40" t="s">
        <v>45</v>
      </c>
      <c r="C53" s="41"/>
      <c r="D53" s="42"/>
    </row>
    <row r="54" spans="1:4" ht="13.5">
      <c r="A54" s="33"/>
      <c r="B54" s="33"/>
      <c r="C54" s="33"/>
      <c r="D54" s="33"/>
    </row>
    <row r="55" spans="1:4" ht="13.5" customHeight="1">
      <c r="A55" s="221" t="s">
        <v>140</v>
      </c>
      <c r="B55" s="40" t="s">
        <v>131</v>
      </c>
      <c r="C55" s="41"/>
      <c r="D55" s="42"/>
    </row>
    <row r="56" spans="1:4" ht="13.5">
      <c r="A56" s="222"/>
      <c r="B56" s="81" t="s">
        <v>46</v>
      </c>
      <c r="C56" s="82"/>
      <c r="D56" s="83"/>
    </row>
    <row r="57" spans="1:4" ht="13.5">
      <c r="A57" s="222"/>
      <c r="B57" s="84" t="s">
        <v>47</v>
      </c>
      <c r="C57" s="85"/>
      <c r="D57" s="86"/>
    </row>
    <row r="58" spans="1:4" ht="13.5">
      <c r="A58" s="222"/>
      <c r="B58" s="84" t="s">
        <v>48</v>
      </c>
      <c r="C58" s="85"/>
      <c r="D58" s="86"/>
    </row>
    <row r="59" spans="1:4" ht="13.5">
      <c r="A59" s="222"/>
      <c r="B59" s="84" t="s">
        <v>49</v>
      </c>
      <c r="C59" s="85"/>
      <c r="D59" s="86"/>
    </row>
    <row r="60" spans="1:4" ht="13.5">
      <c r="A60" s="223"/>
      <c r="B60" s="87" t="s">
        <v>50</v>
      </c>
      <c r="C60" s="88"/>
      <c r="D60" s="89"/>
    </row>
    <row r="61" spans="1:4" ht="13.5">
      <c r="A61" s="33"/>
      <c r="B61" s="33"/>
      <c r="C61" s="33"/>
      <c r="D61" s="33"/>
    </row>
    <row r="62" spans="1:4" ht="13.5" customHeight="1">
      <c r="A62" s="221" t="s">
        <v>51</v>
      </c>
      <c r="B62" s="40" t="s">
        <v>131</v>
      </c>
      <c r="C62" s="41"/>
      <c r="D62" s="42"/>
    </row>
    <row r="63" spans="1:4" ht="13.5">
      <c r="A63" s="222"/>
      <c r="B63" s="84" t="s">
        <v>141</v>
      </c>
      <c r="C63" s="85"/>
      <c r="D63" s="86"/>
    </row>
    <row r="64" spans="1:4" ht="13.5">
      <c r="A64" s="222"/>
      <c r="B64" s="84" t="s">
        <v>138</v>
      </c>
      <c r="C64" s="85"/>
      <c r="D64" s="86"/>
    </row>
    <row r="65" spans="1:4" ht="13.5">
      <c r="A65" s="223"/>
      <c r="B65" s="55"/>
      <c r="C65" s="56"/>
      <c r="D65" s="57"/>
    </row>
    <row r="66" spans="1:14" ht="39" customHeight="1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</row>
    <row r="67" spans="1:14" s="2" customFormat="1" ht="14.25">
      <c r="A67" s="215" t="s">
        <v>144</v>
      </c>
      <c r="B67" s="215"/>
      <c r="C67" s="215"/>
      <c r="D67" s="215"/>
      <c r="E67" s="215"/>
      <c r="F67" s="215"/>
      <c r="G67" s="92"/>
      <c r="H67" s="92"/>
      <c r="I67" s="5"/>
      <c r="J67" s="6"/>
      <c r="K67" s="5"/>
      <c r="L67" s="5"/>
      <c r="M67" s="5"/>
      <c r="N67" s="5"/>
    </row>
    <row r="68" spans="1:14" ht="13.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</row>
    <row r="69" spans="1:4" s="4" customFormat="1" ht="13.5">
      <c r="A69" s="218" t="s">
        <v>129</v>
      </c>
      <c r="B69" s="219"/>
      <c r="C69" s="219"/>
      <c r="D69" s="220"/>
    </row>
    <row r="70" spans="1:4" ht="13.5">
      <c r="A70" s="33"/>
      <c r="B70" s="33"/>
      <c r="C70" s="33"/>
      <c r="D70" s="33"/>
    </row>
    <row r="71" spans="1:4" ht="13.5">
      <c r="A71" s="38" t="s">
        <v>29</v>
      </c>
      <c r="B71" s="38"/>
      <c r="C71" s="38"/>
      <c r="D71" s="39"/>
    </row>
    <row r="72" spans="1:4" ht="13.5">
      <c r="A72" s="33"/>
      <c r="B72" s="33"/>
      <c r="C72" s="33"/>
      <c r="D72" s="33"/>
    </row>
    <row r="73" spans="1:4" ht="13.5" customHeight="1">
      <c r="A73" s="221" t="s">
        <v>130</v>
      </c>
      <c r="B73" s="40" t="s">
        <v>131</v>
      </c>
      <c r="C73" s="41"/>
      <c r="D73" s="42"/>
    </row>
    <row r="74" spans="1:4" ht="13.5" customHeight="1">
      <c r="A74" s="222"/>
      <c r="B74" s="224" t="s">
        <v>30</v>
      </c>
      <c r="C74" s="43"/>
      <c r="D74" s="36" t="s">
        <v>132</v>
      </c>
    </row>
    <row r="75" spans="1:4" ht="13.5">
      <c r="A75" s="222"/>
      <c r="B75" s="225"/>
      <c r="C75" s="44"/>
      <c r="D75" s="45" t="s">
        <v>133</v>
      </c>
    </row>
    <row r="76" spans="1:4" ht="13.5">
      <c r="A76" s="222"/>
      <c r="B76" s="225"/>
      <c r="C76" s="44"/>
      <c r="D76" s="46" t="s">
        <v>134</v>
      </c>
    </row>
    <row r="77" spans="1:4" ht="13.5">
      <c r="A77" s="222"/>
      <c r="B77" s="226"/>
      <c r="C77" s="47"/>
      <c r="D77" s="48"/>
    </row>
    <row r="78" spans="1:4" ht="13.5" customHeight="1">
      <c r="A78" s="222"/>
      <c r="B78" s="224" t="s">
        <v>33</v>
      </c>
      <c r="C78" s="43"/>
      <c r="D78" s="36" t="s">
        <v>132</v>
      </c>
    </row>
    <row r="79" spans="1:4" ht="13.5">
      <c r="A79" s="222"/>
      <c r="B79" s="225"/>
      <c r="C79" s="44"/>
      <c r="D79" s="45" t="s">
        <v>133</v>
      </c>
    </row>
    <row r="80" spans="1:4" ht="13.5">
      <c r="A80" s="222"/>
      <c r="B80" s="225"/>
      <c r="C80" s="44"/>
      <c r="D80" s="46" t="s">
        <v>134</v>
      </c>
    </row>
    <row r="81" spans="1:4" ht="13.5">
      <c r="A81" s="223"/>
      <c r="B81" s="226"/>
      <c r="C81" s="47"/>
      <c r="D81" s="48"/>
    </row>
    <row r="82" spans="1:4" ht="13.5">
      <c r="A82" s="33"/>
      <c r="B82" s="33"/>
      <c r="C82" s="33"/>
      <c r="D82" s="33"/>
    </row>
    <row r="83" spans="1:4" ht="13.5" customHeight="1">
      <c r="A83" s="221" t="s">
        <v>34</v>
      </c>
      <c r="B83" s="38" t="s">
        <v>131</v>
      </c>
      <c r="C83" s="38"/>
      <c r="D83" s="39"/>
    </row>
    <row r="84" spans="1:4" ht="13.5">
      <c r="A84" s="222"/>
      <c r="B84" s="49"/>
      <c r="C84" s="50"/>
      <c r="D84" s="51" t="s">
        <v>133</v>
      </c>
    </row>
    <row r="85" spans="1:4" ht="13.5">
      <c r="A85" s="222"/>
      <c r="B85" s="52"/>
      <c r="C85" s="53"/>
      <c r="D85" s="54" t="s">
        <v>134</v>
      </c>
    </row>
    <row r="86" spans="1:4" ht="13.5">
      <c r="A86" s="223"/>
      <c r="B86" s="55"/>
      <c r="C86" s="56"/>
      <c r="D86" s="57"/>
    </row>
    <row r="87" spans="1:4" ht="13.5">
      <c r="A87" s="33"/>
      <c r="B87" s="33"/>
      <c r="C87" s="33"/>
      <c r="D87" s="33"/>
    </row>
    <row r="88" spans="1:4" ht="13.5" customHeight="1">
      <c r="A88" s="194" t="s">
        <v>145</v>
      </c>
      <c r="B88" s="40" t="s">
        <v>113</v>
      </c>
      <c r="C88" s="41"/>
      <c r="D88" s="42"/>
    </row>
    <row r="89" spans="1:4" ht="13.5" customHeight="1">
      <c r="A89" s="195"/>
      <c r="B89" s="208" t="s">
        <v>35</v>
      </c>
      <c r="C89" s="50"/>
      <c r="D89" s="36" t="s">
        <v>114</v>
      </c>
    </row>
    <row r="90" spans="1:4" ht="13.5">
      <c r="A90" s="195"/>
      <c r="B90" s="209"/>
      <c r="C90" s="53"/>
      <c r="D90" s="45" t="s">
        <v>115</v>
      </c>
    </row>
    <row r="91" spans="1:4" ht="13.5">
      <c r="A91" s="195"/>
      <c r="B91" s="209"/>
      <c r="C91" s="53"/>
      <c r="D91" s="46" t="s">
        <v>116</v>
      </c>
    </row>
    <row r="92" spans="1:4" ht="13.5">
      <c r="A92" s="195"/>
      <c r="B92" s="209"/>
      <c r="C92" s="56"/>
      <c r="D92" s="48"/>
    </row>
    <row r="93" spans="1:4" ht="13.5" customHeight="1">
      <c r="A93" s="195"/>
      <c r="B93" s="209"/>
      <c r="C93" s="194" t="s">
        <v>36</v>
      </c>
      <c r="D93" s="58" t="s">
        <v>117</v>
      </c>
    </row>
    <row r="94" spans="1:4" ht="13.5">
      <c r="A94" s="195"/>
      <c r="B94" s="209"/>
      <c r="C94" s="195"/>
      <c r="D94" s="59" t="s">
        <v>118</v>
      </c>
    </row>
    <row r="95" spans="1:4" ht="13.5">
      <c r="A95" s="195"/>
      <c r="B95" s="209"/>
      <c r="C95" s="195"/>
      <c r="D95" s="59" t="s">
        <v>119</v>
      </c>
    </row>
    <row r="96" spans="1:4" ht="13.5">
      <c r="A96" s="195"/>
      <c r="B96" s="209"/>
      <c r="C96" s="195"/>
      <c r="D96" s="59" t="s">
        <v>120</v>
      </c>
    </row>
    <row r="97" spans="1:4" ht="13.5">
      <c r="A97" s="195"/>
      <c r="B97" s="209"/>
      <c r="C97" s="196"/>
      <c r="D97" s="48" t="s">
        <v>37</v>
      </c>
    </row>
    <row r="98" spans="1:4" ht="13.5" customHeight="1">
      <c r="A98" s="195"/>
      <c r="B98" s="209"/>
      <c r="C98" s="216" t="s">
        <v>38</v>
      </c>
      <c r="D98" s="45" t="s">
        <v>121</v>
      </c>
    </row>
    <row r="99" spans="1:4" ht="13.5">
      <c r="A99" s="195"/>
      <c r="B99" s="210"/>
      <c r="C99" s="217"/>
      <c r="D99" s="60" t="s">
        <v>39</v>
      </c>
    </row>
    <row r="100" spans="1:4" ht="13.5">
      <c r="A100" s="195"/>
      <c r="B100" s="61" t="s">
        <v>40</v>
      </c>
      <c r="C100" s="61"/>
      <c r="D100" s="62"/>
    </row>
    <row r="101" spans="1:4" ht="13.5">
      <c r="A101" s="196"/>
      <c r="B101" s="64" t="s">
        <v>41</v>
      </c>
      <c r="C101" s="64"/>
      <c r="D101" s="65"/>
    </row>
    <row r="102" spans="1:14" ht="42" customHeight="1">
      <c r="A102" s="33"/>
      <c r="B102" s="33"/>
      <c r="C102" s="33"/>
      <c r="D102" s="33"/>
      <c r="E102" s="33"/>
      <c r="F102" s="33"/>
      <c r="G102" s="56"/>
      <c r="H102" s="33"/>
      <c r="I102" s="33"/>
      <c r="J102" s="33"/>
      <c r="K102" s="33"/>
      <c r="L102" s="33"/>
      <c r="M102" s="33"/>
      <c r="N102" s="33"/>
    </row>
    <row r="103" spans="1:14" s="3" customFormat="1" ht="13.5">
      <c r="A103" s="218" t="s">
        <v>129</v>
      </c>
      <c r="B103" s="219"/>
      <c r="C103" s="219"/>
      <c r="D103" s="220"/>
      <c r="E103" s="8" t="s">
        <v>62</v>
      </c>
      <c r="F103" s="16" t="s">
        <v>63</v>
      </c>
      <c r="G103" s="7" t="s">
        <v>143</v>
      </c>
      <c r="H103" s="8" t="s">
        <v>64</v>
      </c>
      <c r="I103" s="9" t="s">
        <v>65</v>
      </c>
      <c r="J103" s="16" t="s">
        <v>66</v>
      </c>
      <c r="K103" s="7" t="s">
        <v>67</v>
      </c>
      <c r="L103" s="16" t="s">
        <v>68</v>
      </c>
      <c r="M103" s="7" t="s">
        <v>69</v>
      </c>
      <c r="N103" s="9" t="s">
        <v>70</v>
      </c>
    </row>
    <row r="104" spans="1:14" ht="13.5">
      <c r="A104" s="33"/>
      <c r="B104" s="33"/>
      <c r="C104" s="33"/>
      <c r="D104" s="33"/>
      <c r="E104" s="10"/>
      <c r="F104" s="10"/>
      <c r="G104" s="17"/>
      <c r="H104" s="10"/>
      <c r="I104" s="10"/>
      <c r="J104" s="10"/>
      <c r="K104" s="27"/>
      <c r="L104" s="10"/>
      <c r="M104" s="17"/>
      <c r="N104" s="10"/>
    </row>
    <row r="105" spans="1:4" ht="13.5" customHeight="1">
      <c r="A105" s="221" t="s">
        <v>136</v>
      </c>
      <c r="B105" s="40" t="s">
        <v>131</v>
      </c>
      <c r="C105" s="41"/>
      <c r="D105" s="42"/>
    </row>
    <row r="106" spans="1:4" ht="13.5" customHeight="1">
      <c r="A106" s="222"/>
      <c r="B106" s="221" t="s">
        <v>31</v>
      </c>
      <c r="C106" s="40" t="s">
        <v>132</v>
      </c>
      <c r="D106" s="42"/>
    </row>
    <row r="107" spans="1:4" ht="13.5">
      <c r="A107" s="222"/>
      <c r="B107" s="222"/>
      <c r="C107" s="66" t="s">
        <v>137</v>
      </c>
      <c r="D107" s="67"/>
    </row>
    <row r="108" spans="1:4" ht="13.5">
      <c r="A108" s="222"/>
      <c r="B108" s="223"/>
      <c r="C108" s="68" t="s">
        <v>138</v>
      </c>
      <c r="D108" s="69"/>
    </row>
    <row r="109" spans="1:4" ht="13.5" customHeight="1">
      <c r="A109" s="222"/>
      <c r="B109" s="221" t="s">
        <v>32</v>
      </c>
      <c r="C109" s="70"/>
      <c r="D109" s="51"/>
    </row>
    <row r="110" spans="1:4" ht="13.5">
      <c r="A110" s="222"/>
      <c r="B110" s="222"/>
      <c r="C110" s="71"/>
      <c r="D110" s="54"/>
    </row>
    <row r="111" spans="1:4" ht="13.5">
      <c r="A111" s="223"/>
      <c r="B111" s="223"/>
      <c r="C111" s="72"/>
      <c r="D111" s="73"/>
    </row>
    <row r="112" spans="1:4" ht="13.5">
      <c r="A112" s="33"/>
      <c r="B112" s="33"/>
      <c r="C112" s="33"/>
      <c r="D112" s="33"/>
    </row>
    <row r="113" spans="1:4" ht="13.5" customHeight="1">
      <c r="A113" s="221" t="s">
        <v>42</v>
      </c>
      <c r="B113" s="40" t="s">
        <v>131</v>
      </c>
      <c r="C113" s="41"/>
      <c r="D113" s="42"/>
    </row>
    <row r="114" spans="1:4" ht="13.5">
      <c r="A114" s="222"/>
      <c r="B114" s="66" t="s">
        <v>130</v>
      </c>
      <c r="C114" s="74"/>
      <c r="D114" s="67"/>
    </row>
    <row r="115" spans="1:4" ht="13.5">
      <c r="A115" s="223"/>
      <c r="B115" s="68" t="s">
        <v>139</v>
      </c>
      <c r="C115" s="75"/>
      <c r="D115" s="69"/>
    </row>
    <row r="116" spans="1:4" ht="13.5">
      <c r="A116" s="33"/>
      <c r="B116" s="33"/>
      <c r="C116" s="33"/>
      <c r="D116" s="33"/>
    </row>
    <row r="117" spans="1:4" ht="13.5" customHeight="1">
      <c r="A117" s="221" t="s">
        <v>43</v>
      </c>
      <c r="B117" s="40" t="s">
        <v>131</v>
      </c>
      <c r="C117" s="41"/>
      <c r="D117" s="42"/>
    </row>
    <row r="118" spans="1:4" ht="13.5">
      <c r="A118" s="222"/>
      <c r="B118" s="76" t="s">
        <v>44</v>
      </c>
      <c r="C118" s="77"/>
      <c r="D118" s="78" t="s">
        <v>133</v>
      </c>
    </row>
    <row r="119" spans="1:4" ht="13.5">
      <c r="A119" s="222"/>
      <c r="B119" s="79"/>
      <c r="C119" s="80"/>
      <c r="D119" s="60" t="s">
        <v>134</v>
      </c>
    </row>
    <row r="120" spans="1:4" ht="13.5">
      <c r="A120" s="223"/>
      <c r="B120" s="40" t="s">
        <v>45</v>
      </c>
      <c r="C120" s="41"/>
      <c r="D120" s="42"/>
    </row>
    <row r="121" spans="1:4" ht="13.5">
      <c r="A121" s="33"/>
      <c r="B121" s="33"/>
      <c r="C121" s="33"/>
      <c r="D121" s="33"/>
    </row>
    <row r="122" spans="1:4" ht="13.5" customHeight="1">
      <c r="A122" s="221" t="s">
        <v>140</v>
      </c>
      <c r="B122" s="40" t="s">
        <v>131</v>
      </c>
      <c r="C122" s="41"/>
      <c r="D122" s="42"/>
    </row>
    <row r="123" spans="1:4" ht="13.5">
      <c r="A123" s="222"/>
      <c r="B123" s="81" t="s">
        <v>46</v>
      </c>
      <c r="C123" s="82"/>
      <c r="D123" s="83"/>
    </row>
    <row r="124" spans="1:4" ht="13.5">
      <c r="A124" s="222"/>
      <c r="B124" s="84" t="s">
        <v>47</v>
      </c>
      <c r="C124" s="85"/>
      <c r="D124" s="86"/>
    </row>
    <row r="125" spans="1:4" ht="13.5">
      <c r="A125" s="222"/>
      <c r="B125" s="84" t="s">
        <v>48</v>
      </c>
      <c r="C125" s="85"/>
      <c r="D125" s="86"/>
    </row>
    <row r="126" spans="1:4" ht="13.5">
      <c r="A126" s="222"/>
      <c r="B126" s="84" t="s">
        <v>49</v>
      </c>
      <c r="C126" s="85"/>
      <c r="D126" s="86"/>
    </row>
    <row r="127" spans="1:4" ht="13.5">
      <c r="A127" s="223"/>
      <c r="B127" s="87" t="s">
        <v>50</v>
      </c>
      <c r="C127" s="88"/>
      <c r="D127" s="89"/>
    </row>
    <row r="128" spans="1:4" ht="13.5">
      <c r="A128" s="33"/>
      <c r="B128" s="33"/>
      <c r="C128" s="33"/>
      <c r="D128" s="33"/>
    </row>
    <row r="129" spans="1:4" ht="13.5" customHeight="1">
      <c r="A129" s="221" t="s">
        <v>51</v>
      </c>
      <c r="B129" s="40" t="s">
        <v>131</v>
      </c>
      <c r="C129" s="41"/>
      <c r="D129" s="42"/>
    </row>
    <row r="130" spans="1:4" ht="13.5">
      <c r="A130" s="222"/>
      <c r="B130" s="84" t="s">
        <v>141</v>
      </c>
      <c r="C130" s="85"/>
      <c r="D130" s="86"/>
    </row>
    <row r="131" spans="1:4" ht="13.5">
      <c r="A131" s="222"/>
      <c r="B131" s="84" t="s">
        <v>138</v>
      </c>
      <c r="C131" s="85"/>
      <c r="D131" s="86"/>
    </row>
    <row r="132" spans="1:4" ht="13.5">
      <c r="A132" s="223"/>
      <c r="B132" s="55"/>
      <c r="C132" s="56"/>
      <c r="D132" s="57"/>
    </row>
    <row r="133" spans="1:14" ht="35.25" customHeight="1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</row>
    <row r="134" spans="1:14" s="2" customFormat="1" ht="14.25">
      <c r="A134" s="215" t="s">
        <v>144</v>
      </c>
      <c r="B134" s="215"/>
      <c r="C134" s="215"/>
      <c r="D134" s="215"/>
      <c r="E134" s="215"/>
      <c r="F134" s="215"/>
      <c r="G134" s="92"/>
      <c r="H134" s="92"/>
      <c r="I134" s="5"/>
      <c r="J134" s="6"/>
      <c r="K134" s="5"/>
      <c r="L134" s="5"/>
      <c r="M134" s="5"/>
      <c r="N134" s="5"/>
    </row>
    <row r="135" spans="1:14" ht="13.5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</row>
    <row r="136" spans="1:4" ht="13.5">
      <c r="A136" s="218" t="s">
        <v>129</v>
      </c>
      <c r="B136" s="219"/>
      <c r="C136" s="219"/>
      <c r="D136" s="220"/>
    </row>
    <row r="137" spans="1:4" ht="13.5">
      <c r="A137" s="33"/>
      <c r="B137" s="33"/>
      <c r="C137" s="33"/>
      <c r="D137" s="33"/>
    </row>
    <row r="138" spans="1:4" ht="13.5">
      <c r="A138" s="38" t="s">
        <v>29</v>
      </c>
      <c r="B138" s="38"/>
      <c r="C138" s="38"/>
      <c r="D138" s="39"/>
    </row>
    <row r="139" spans="1:4" ht="13.5">
      <c r="A139" s="33"/>
      <c r="B139" s="33"/>
      <c r="C139" s="33"/>
      <c r="D139" s="33"/>
    </row>
    <row r="140" spans="1:4" ht="13.5" customHeight="1">
      <c r="A140" s="221" t="s">
        <v>130</v>
      </c>
      <c r="B140" s="40" t="s">
        <v>131</v>
      </c>
      <c r="C140" s="41"/>
      <c r="D140" s="42"/>
    </row>
    <row r="141" spans="1:4" ht="13.5" customHeight="1">
      <c r="A141" s="222"/>
      <c r="B141" s="224" t="s">
        <v>30</v>
      </c>
      <c r="C141" s="43"/>
      <c r="D141" s="36" t="s">
        <v>132</v>
      </c>
    </row>
    <row r="142" spans="1:4" ht="13.5">
      <c r="A142" s="222"/>
      <c r="B142" s="225"/>
      <c r="C142" s="44"/>
      <c r="D142" s="45" t="s">
        <v>133</v>
      </c>
    </row>
    <row r="143" spans="1:4" ht="13.5">
      <c r="A143" s="222"/>
      <c r="B143" s="225"/>
      <c r="C143" s="44"/>
      <c r="D143" s="46" t="s">
        <v>134</v>
      </c>
    </row>
    <row r="144" spans="1:4" ht="13.5">
      <c r="A144" s="222"/>
      <c r="B144" s="226"/>
      <c r="C144" s="47"/>
      <c r="D144" s="48"/>
    </row>
    <row r="145" spans="1:4" ht="13.5" customHeight="1">
      <c r="A145" s="222"/>
      <c r="B145" s="224" t="s">
        <v>33</v>
      </c>
      <c r="C145" s="43"/>
      <c r="D145" s="36" t="s">
        <v>132</v>
      </c>
    </row>
    <row r="146" spans="1:4" ht="13.5">
      <c r="A146" s="222"/>
      <c r="B146" s="225"/>
      <c r="C146" s="44"/>
      <c r="D146" s="45" t="s">
        <v>133</v>
      </c>
    </row>
    <row r="147" spans="1:4" ht="13.5">
      <c r="A147" s="222"/>
      <c r="B147" s="225"/>
      <c r="C147" s="44"/>
      <c r="D147" s="46" t="s">
        <v>134</v>
      </c>
    </row>
    <row r="148" spans="1:4" ht="13.5">
      <c r="A148" s="223"/>
      <c r="B148" s="226"/>
      <c r="C148" s="47"/>
      <c r="D148" s="48"/>
    </row>
    <row r="149" spans="1:4" ht="13.5">
      <c r="A149" s="33"/>
      <c r="B149" s="33"/>
      <c r="C149" s="33"/>
      <c r="D149" s="33"/>
    </row>
    <row r="150" spans="1:4" ht="13.5" customHeight="1">
      <c r="A150" s="221" t="s">
        <v>34</v>
      </c>
      <c r="B150" s="38" t="s">
        <v>131</v>
      </c>
      <c r="C150" s="38"/>
      <c r="D150" s="39"/>
    </row>
    <row r="151" spans="1:4" ht="13.5">
      <c r="A151" s="222"/>
      <c r="B151" s="49"/>
      <c r="C151" s="50"/>
      <c r="D151" s="51" t="s">
        <v>133</v>
      </c>
    </row>
    <row r="152" spans="1:4" ht="13.5">
      <c r="A152" s="222"/>
      <c r="B152" s="52"/>
      <c r="C152" s="53"/>
      <c r="D152" s="54" t="s">
        <v>134</v>
      </c>
    </row>
    <row r="153" spans="1:4" ht="13.5">
      <c r="A153" s="223"/>
      <c r="B153" s="55"/>
      <c r="C153" s="56"/>
      <c r="D153" s="57"/>
    </row>
    <row r="154" spans="1:4" ht="13.5">
      <c r="A154" s="33"/>
      <c r="B154" s="33"/>
      <c r="C154" s="33"/>
      <c r="D154" s="33"/>
    </row>
    <row r="155" spans="1:4" ht="13.5" customHeight="1">
      <c r="A155" s="194" t="s">
        <v>145</v>
      </c>
      <c r="B155" s="40" t="s">
        <v>113</v>
      </c>
      <c r="C155" s="41"/>
      <c r="D155" s="42"/>
    </row>
    <row r="156" spans="1:4" ht="13.5" customHeight="1">
      <c r="A156" s="195"/>
      <c r="B156" s="208" t="s">
        <v>35</v>
      </c>
      <c r="C156" s="50"/>
      <c r="D156" s="36" t="s">
        <v>114</v>
      </c>
    </row>
    <row r="157" spans="1:4" ht="13.5">
      <c r="A157" s="195"/>
      <c r="B157" s="209"/>
      <c r="C157" s="53"/>
      <c r="D157" s="45" t="s">
        <v>115</v>
      </c>
    </row>
    <row r="158" spans="1:4" ht="13.5">
      <c r="A158" s="195"/>
      <c r="B158" s="209"/>
      <c r="C158" s="53"/>
      <c r="D158" s="46" t="s">
        <v>116</v>
      </c>
    </row>
    <row r="159" spans="1:4" ht="13.5">
      <c r="A159" s="195"/>
      <c r="B159" s="209"/>
      <c r="C159" s="56"/>
      <c r="D159" s="48"/>
    </row>
    <row r="160" spans="1:4" ht="13.5" customHeight="1">
      <c r="A160" s="195"/>
      <c r="B160" s="209"/>
      <c r="C160" s="194" t="s">
        <v>36</v>
      </c>
      <c r="D160" s="58" t="s">
        <v>117</v>
      </c>
    </row>
    <row r="161" spans="1:4" ht="13.5">
      <c r="A161" s="195"/>
      <c r="B161" s="209"/>
      <c r="C161" s="195"/>
      <c r="D161" s="59" t="s">
        <v>118</v>
      </c>
    </row>
    <row r="162" spans="1:4" ht="13.5">
      <c r="A162" s="195"/>
      <c r="B162" s="209"/>
      <c r="C162" s="195"/>
      <c r="D162" s="59" t="s">
        <v>119</v>
      </c>
    </row>
    <row r="163" spans="1:4" ht="13.5">
      <c r="A163" s="195"/>
      <c r="B163" s="209"/>
      <c r="C163" s="195"/>
      <c r="D163" s="59" t="s">
        <v>120</v>
      </c>
    </row>
    <row r="164" spans="1:4" ht="13.5">
      <c r="A164" s="195"/>
      <c r="B164" s="209"/>
      <c r="C164" s="196"/>
      <c r="D164" s="48" t="s">
        <v>37</v>
      </c>
    </row>
    <row r="165" spans="1:4" ht="13.5" customHeight="1">
      <c r="A165" s="195"/>
      <c r="B165" s="209"/>
      <c r="C165" s="216" t="s">
        <v>38</v>
      </c>
      <c r="D165" s="45" t="s">
        <v>121</v>
      </c>
    </row>
    <row r="166" spans="1:4" ht="13.5">
      <c r="A166" s="195"/>
      <c r="B166" s="210"/>
      <c r="C166" s="217"/>
      <c r="D166" s="60" t="s">
        <v>39</v>
      </c>
    </row>
    <row r="167" spans="1:4" ht="13.5">
      <c r="A167" s="195"/>
      <c r="B167" s="61" t="s">
        <v>40</v>
      </c>
      <c r="C167" s="61"/>
      <c r="D167" s="62"/>
    </row>
    <row r="168" spans="1:4" ht="13.5">
      <c r="A168" s="196"/>
      <c r="B168" s="64" t="s">
        <v>41</v>
      </c>
      <c r="C168" s="64"/>
      <c r="D168" s="65"/>
    </row>
    <row r="169" spans="1:14" ht="42" customHeight="1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</row>
    <row r="170" spans="1:14" ht="13.5">
      <c r="A170" s="218" t="s">
        <v>129</v>
      </c>
      <c r="B170" s="219"/>
      <c r="C170" s="219"/>
      <c r="D170" s="220"/>
      <c r="E170" s="8" t="s">
        <v>71</v>
      </c>
      <c r="F170" s="16" t="s">
        <v>72</v>
      </c>
      <c r="G170" s="7" t="s">
        <v>73</v>
      </c>
      <c r="H170" s="8" t="s">
        <v>74</v>
      </c>
      <c r="I170" s="16" t="s">
        <v>75</v>
      </c>
      <c r="J170" s="7" t="s">
        <v>76</v>
      </c>
      <c r="K170" s="9" t="s">
        <v>77</v>
      </c>
      <c r="L170" s="9" t="s">
        <v>78</v>
      </c>
      <c r="M170" s="9" t="s">
        <v>79</v>
      </c>
      <c r="N170" s="9" t="s">
        <v>80</v>
      </c>
    </row>
    <row r="171" spans="1:14" ht="13.5">
      <c r="A171" s="33"/>
      <c r="B171" s="33"/>
      <c r="C171" s="33"/>
      <c r="D171" s="33"/>
      <c r="E171" s="10"/>
      <c r="F171" s="10"/>
      <c r="G171" s="10"/>
      <c r="H171" s="10"/>
      <c r="I171" s="10"/>
      <c r="J171" s="17"/>
      <c r="K171" s="10"/>
      <c r="L171" s="10"/>
      <c r="M171" s="10"/>
      <c r="N171" s="10"/>
    </row>
    <row r="172" spans="1:4" ht="13.5" customHeight="1">
      <c r="A172" s="221" t="s">
        <v>136</v>
      </c>
      <c r="B172" s="40" t="s">
        <v>131</v>
      </c>
      <c r="C172" s="41"/>
      <c r="D172" s="42"/>
    </row>
    <row r="173" spans="1:4" ht="13.5" customHeight="1">
      <c r="A173" s="222"/>
      <c r="B173" s="221" t="s">
        <v>31</v>
      </c>
      <c r="C173" s="40" t="s">
        <v>132</v>
      </c>
      <c r="D173" s="42"/>
    </row>
    <row r="174" spans="1:4" ht="13.5">
      <c r="A174" s="222"/>
      <c r="B174" s="222"/>
      <c r="C174" s="66" t="s">
        <v>137</v>
      </c>
      <c r="D174" s="67"/>
    </row>
    <row r="175" spans="1:4" ht="13.5">
      <c r="A175" s="222"/>
      <c r="B175" s="223"/>
      <c r="C175" s="68" t="s">
        <v>138</v>
      </c>
      <c r="D175" s="69"/>
    </row>
    <row r="176" spans="1:4" ht="13.5" customHeight="1">
      <c r="A176" s="222"/>
      <c r="B176" s="221" t="s">
        <v>32</v>
      </c>
      <c r="C176" s="70"/>
      <c r="D176" s="51"/>
    </row>
    <row r="177" spans="1:4" ht="13.5">
      <c r="A177" s="222"/>
      <c r="B177" s="222"/>
      <c r="C177" s="71"/>
      <c r="D177" s="54"/>
    </row>
    <row r="178" spans="1:4" ht="13.5">
      <c r="A178" s="223"/>
      <c r="B178" s="223"/>
      <c r="C178" s="72"/>
      <c r="D178" s="73"/>
    </row>
    <row r="179" spans="1:4" ht="13.5">
      <c r="A179" s="33"/>
      <c r="B179" s="33"/>
      <c r="C179" s="33"/>
      <c r="D179" s="33"/>
    </row>
    <row r="180" spans="1:4" ht="13.5" customHeight="1">
      <c r="A180" s="221" t="s">
        <v>42</v>
      </c>
      <c r="B180" s="40" t="s">
        <v>131</v>
      </c>
      <c r="C180" s="41"/>
      <c r="D180" s="42"/>
    </row>
    <row r="181" spans="1:4" ht="13.5">
      <c r="A181" s="222"/>
      <c r="B181" s="66" t="s">
        <v>130</v>
      </c>
      <c r="C181" s="74"/>
      <c r="D181" s="67"/>
    </row>
    <row r="182" spans="1:4" ht="13.5">
      <c r="A182" s="223"/>
      <c r="B182" s="68" t="s">
        <v>139</v>
      </c>
      <c r="C182" s="75"/>
      <c r="D182" s="69"/>
    </row>
    <row r="183" spans="1:4" ht="13.5">
      <c r="A183" s="33"/>
      <c r="B183" s="33"/>
      <c r="C183" s="33"/>
      <c r="D183" s="33"/>
    </row>
    <row r="184" spans="1:4" ht="13.5" customHeight="1">
      <c r="A184" s="221" t="s">
        <v>43</v>
      </c>
      <c r="B184" s="40" t="s">
        <v>131</v>
      </c>
      <c r="C184" s="41"/>
      <c r="D184" s="42"/>
    </row>
    <row r="185" spans="1:4" ht="13.5">
      <c r="A185" s="222"/>
      <c r="B185" s="76" t="s">
        <v>44</v>
      </c>
      <c r="C185" s="77"/>
      <c r="D185" s="78" t="s">
        <v>133</v>
      </c>
    </row>
    <row r="186" spans="1:4" ht="13.5">
      <c r="A186" s="222"/>
      <c r="B186" s="79"/>
      <c r="C186" s="80"/>
      <c r="D186" s="60" t="s">
        <v>134</v>
      </c>
    </row>
    <row r="187" spans="1:4" ht="13.5">
      <c r="A187" s="223"/>
      <c r="B187" s="40" t="s">
        <v>45</v>
      </c>
      <c r="C187" s="41"/>
      <c r="D187" s="42"/>
    </row>
    <row r="188" spans="1:4" ht="13.5">
      <c r="A188" s="33"/>
      <c r="B188" s="33"/>
      <c r="C188" s="33"/>
      <c r="D188" s="33"/>
    </row>
    <row r="189" spans="1:4" ht="13.5" customHeight="1">
      <c r="A189" s="221" t="s">
        <v>140</v>
      </c>
      <c r="B189" s="40" t="s">
        <v>131</v>
      </c>
      <c r="C189" s="41"/>
      <c r="D189" s="42"/>
    </row>
    <row r="190" spans="1:4" ht="13.5">
      <c r="A190" s="222"/>
      <c r="B190" s="81" t="s">
        <v>46</v>
      </c>
      <c r="C190" s="82"/>
      <c r="D190" s="83"/>
    </row>
    <row r="191" spans="1:4" ht="13.5">
      <c r="A191" s="222"/>
      <c r="B191" s="84" t="s">
        <v>47</v>
      </c>
      <c r="C191" s="85"/>
      <c r="D191" s="86"/>
    </row>
    <row r="192" spans="1:4" ht="13.5">
      <c r="A192" s="222"/>
      <c r="B192" s="84" t="s">
        <v>48</v>
      </c>
      <c r="C192" s="85"/>
      <c r="D192" s="86"/>
    </row>
    <row r="193" spans="1:4" ht="13.5">
      <c r="A193" s="222"/>
      <c r="B193" s="84" t="s">
        <v>49</v>
      </c>
      <c r="C193" s="85"/>
      <c r="D193" s="86"/>
    </row>
    <row r="194" spans="1:4" ht="13.5">
      <c r="A194" s="223"/>
      <c r="B194" s="87" t="s">
        <v>50</v>
      </c>
      <c r="C194" s="88"/>
      <c r="D194" s="89"/>
    </row>
    <row r="195" spans="1:4" ht="13.5">
      <c r="A195" s="33"/>
      <c r="B195" s="33"/>
      <c r="C195" s="33"/>
      <c r="D195" s="33"/>
    </row>
    <row r="196" spans="1:4" ht="13.5" customHeight="1">
      <c r="A196" s="221" t="s">
        <v>51</v>
      </c>
      <c r="B196" s="40" t="s">
        <v>131</v>
      </c>
      <c r="C196" s="41"/>
      <c r="D196" s="42"/>
    </row>
    <row r="197" spans="1:4" ht="13.5">
      <c r="A197" s="222"/>
      <c r="B197" s="84" t="s">
        <v>141</v>
      </c>
      <c r="C197" s="85"/>
      <c r="D197" s="86"/>
    </row>
    <row r="198" spans="1:4" ht="13.5">
      <c r="A198" s="222"/>
      <c r="B198" s="84" t="s">
        <v>138</v>
      </c>
      <c r="C198" s="85"/>
      <c r="D198" s="86"/>
    </row>
    <row r="199" spans="1:4" ht="13.5">
      <c r="A199" s="223"/>
      <c r="B199" s="55"/>
      <c r="C199" s="56"/>
      <c r="D199" s="57"/>
    </row>
  </sheetData>
  <mergeCells count="54">
    <mergeCell ref="A2:D2"/>
    <mergeCell ref="A6:A14"/>
    <mergeCell ref="B7:B10"/>
    <mergeCell ref="B11:B14"/>
    <mergeCell ref="A117:A120"/>
    <mergeCell ref="C26:C30"/>
    <mergeCell ref="C31:C32"/>
    <mergeCell ref="B39:B41"/>
    <mergeCell ref="B42:B44"/>
    <mergeCell ref="A36:D36"/>
    <mergeCell ref="A38:A44"/>
    <mergeCell ref="A46:A48"/>
    <mergeCell ref="A50:A53"/>
    <mergeCell ref="A55:A60"/>
    <mergeCell ref="A73:A81"/>
    <mergeCell ref="B74:B77"/>
    <mergeCell ref="B78:B81"/>
    <mergeCell ref="A83:A86"/>
    <mergeCell ref="A16:A19"/>
    <mergeCell ref="A21:A34"/>
    <mergeCell ref="B22:B32"/>
    <mergeCell ref="A62:A65"/>
    <mergeCell ref="A122:A127"/>
    <mergeCell ref="A129:A132"/>
    <mergeCell ref="A136:D136"/>
    <mergeCell ref="A184:A187"/>
    <mergeCell ref="B141:B144"/>
    <mergeCell ref="B173:B175"/>
    <mergeCell ref="B176:B178"/>
    <mergeCell ref="A170:D170"/>
    <mergeCell ref="A189:A194"/>
    <mergeCell ref="A196:A199"/>
    <mergeCell ref="A140:A148"/>
    <mergeCell ref="A172:A178"/>
    <mergeCell ref="A103:D103"/>
    <mergeCell ref="A69:D69"/>
    <mergeCell ref="A180:A182"/>
    <mergeCell ref="B145:B148"/>
    <mergeCell ref="A150:A153"/>
    <mergeCell ref="C98:C99"/>
    <mergeCell ref="A105:A111"/>
    <mergeCell ref="B106:B108"/>
    <mergeCell ref="B109:B111"/>
    <mergeCell ref="A113:A115"/>
    <mergeCell ref="A1:F1"/>
    <mergeCell ref="A67:F67"/>
    <mergeCell ref="A134:F134"/>
    <mergeCell ref="A155:A168"/>
    <mergeCell ref="B156:B166"/>
    <mergeCell ref="C160:C164"/>
    <mergeCell ref="C165:C166"/>
    <mergeCell ref="A88:A101"/>
    <mergeCell ref="B89:B99"/>
    <mergeCell ref="C93:C97"/>
  </mergeCells>
  <printOptions/>
  <pageMargins left="0.75" right="0.75" top="0.99" bottom="0.99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97"/>
  <sheetViews>
    <sheetView zoomScale="75" zoomScaleNormal="75" workbookViewId="0" topLeftCell="A152">
      <selection activeCell="E170" sqref="E170:N197"/>
    </sheetView>
  </sheetViews>
  <sheetFormatPr defaultColWidth="9.00390625" defaultRowHeight="13.5"/>
  <cols>
    <col min="1" max="2" width="4.375" style="0" customWidth="1"/>
    <col min="3" max="3" width="6.375" style="0" customWidth="1"/>
    <col min="4" max="4" width="18.75390625" style="0" customWidth="1"/>
    <col min="5" max="5" width="9.75390625" style="0" customWidth="1"/>
    <col min="6" max="13" width="9.625" style="0" customWidth="1"/>
    <col min="14" max="14" width="9.75390625" style="0" customWidth="1"/>
  </cols>
  <sheetData>
    <row r="1" spans="1:14" s="2" customFormat="1" ht="28.5" customHeight="1">
      <c r="A1" s="214" t="s">
        <v>144</v>
      </c>
      <c r="B1" s="214"/>
      <c r="C1" s="214"/>
      <c r="D1" s="214"/>
      <c r="E1" s="214"/>
      <c r="F1" s="214"/>
      <c r="G1" s="92"/>
      <c r="H1" s="92"/>
      <c r="I1" s="5"/>
      <c r="J1" s="6"/>
      <c r="K1" s="5"/>
      <c r="L1" s="5"/>
      <c r="M1" s="5"/>
      <c r="N1" s="5"/>
    </row>
    <row r="2" spans="1:4" ht="13.5">
      <c r="A2" s="218" t="s">
        <v>111</v>
      </c>
      <c r="B2" s="219"/>
      <c r="C2" s="219"/>
      <c r="D2" s="220"/>
    </row>
    <row r="3" spans="1:4" ht="13.5">
      <c r="A3" s="33"/>
      <c r="B3" s="33"/>
      <c r="C3" s="33"/>
      <c r="D3" s="33"/>
    </row>
    <row r="4" spans="1:4" ht="13.5">
      <c r="A4" s="38" t="s">
        <v>29</v>
      </c>
      <c r="B4" s="38"/>
      <c r="C4" s="38"/>
      <c r="D4" s="39"/>
    </row>
    <row r="5" spans="1:4" ht="13.5">
      <c r="A5" s="33"/>
      <c r="B5" s="33"/>
      <c r="C5" s="33"/>
      <c r="D5" s="33"/>
    </row>
    <row r="6" spans="1:4" ht="13.5" customHeight="1">
      <c r="A6" s="221" t="s">
        <v>112</v>
      </c>
      <c r="B6" s="40" t="s">
        <v>113</v>
      </c>
      <c r="C6" s="41"/>
      <c r="D6" s="42"/>
    </row>
    <row r="7" spans="1:4" ht="13.5" customHeight="1">
      <c r="A7" s="222"/>
      <c r="B7" s="224" t="s">
        <v>30</v>
      </c>
      <c r="C7" s="43"/>
      <c r="D7" s="36" t="s">
        <v>114</v>
      </c>
    </row>
    <row r="8" spans="1:4" ht="13.5">
      <c r="A8" s="222"/>
      <c r="B8" s="225"/>
      <c r="C8" s="44"/>
      <c r="D8" s="45" t="s">
        <v>115</v>
      </c>
    </row>
    <row r="9" spans="1:4" ht="13.5">
      <c r="A9" s="222"/>
      <c r="B9" s="225"/>
      <c r="C9" s="44"/>
      <c r="D9" s="46" t="s">
        <v>116</v>
      </c>
    </row>
    <row r="10" spans="1:4" ht="13.5">
      <c r="A10" s="222"/>
      <c r="B10" s="226"/>
      <c r="C10" s="47"/>
      <c r="D10" s="48"/>
    </row>
    <row r="11" spans="1:4" ht="13.5" customHeight="1">
      <c r="A11" s="222"/>
      <c r="B11" s="224" t="s">
        <v>33</v>
      </c>
      <c r="C11" s="43"/>
      <c r="D11" s="36" t="s">
        <v>114</v>
      </c>
    </row>
    <row r="12" spans="1:4" ht="13.5">
      <c r="A12" s="222"/>
      <c r="B12" s="225"/>
      <c r="C12" s="44"/>
      <c r="D12" s="45" t="s">
        <v>115</v>
      </c>
    </row>
    <row r="13" spans="1:4" ht="13.5">
      <c r="A13" s="222"/>
      <c r="B13" s="225"/>
      <c r="C13" s="44"/>
      <c r="D13" s="46" t="s">
        <v>116</v>
      </c>
    </row>
    <row r="14" spans="1:4" ht="13.5">
      <c r="A14" s="223"/>
      <c r="B14" s="226"/>
      <c r="C14" s="47"/>
      <c r="D14" s="48"/>
    </row>
    <row r="15" spans="1:4" ht="13.5">
      <c r="A15" s="33"/>
      <c r="B15" s="33"/>
      <c r="C15" s="33"/>
      <c r="D15" s="33"/>
    </row>
    <row r="16" spans="1:4" ht="13.5" customHeight="1">
      <c r="A16" s="221" t="s">
        <v>34</v>
      </c>
      <c r="B16" s="38" t="s">
        <v>113</v>
      </c>
      <c r="C16" s="38"/>
      <c r="D16" s="39"/>
    </row>
    <row r="17" spans="1:4" ht="13.5">
      <c r="A17" s="222"/>
      <c r="B17" s="49"/>
      <c r="C17" s="50"/>
      <c r="D17" s="51" t="s">
        <v>115</v>
      </c>
    </row>
    <row r="18" spans="1:4" ht="13.5">
      <c r="A18" s="222"/>
      <c r="B18" s="52"/>
      <c r="C18" s="53"/>
      <c r="D18" s="54" t="s">
        <v>116</v>
      </c>
    </row>
    <row r="19" spans="1:4" ht="13.5">
      <c r="A19" s="223"/>
      <c r="B19" s="55"/>
      <c r="C19" s="56"/>
      <c r="D19" s="57"/>
    </row>
    <row r="20" spans="1:4" ht="13.5">
      <c r="A20" s="33"/>
      <c r="B20" s="33"/>
      <c r="C20" s="33"/>
      <c r="D20" s="33"/>
    </row>
    <row r="21" spans="1:4" ht="13.5" customHeight="1">
      <c r="A21" s="194" t="s">
        <v>145</v>
      </c>
      <c r="B21" s="40" t="s">
        <v>113</v>
      </c>
      <c r="C21" s="41"/>
      <c r="D21" s="42"/>
    </row>
    <row r="22" spans="1:4" ht="14.25" customHeight="1">
      <c r="A22" s="195"/>
      <c r="B22" s="208" t="s">
        <v>35</v>
      </c>
      <c r="C22" s="50"/>
      <c r="D22" s="36" t="s">
        <v>114</v>
      </c>
    </row>
    <row r="23" spans="1:4" ht="13.5">
      <c r="A23" s="195"/>
      <c r="B23" s="209"/>
      <c r="C23" s="53"/>
      <c r="D23" s="45" t="s">
        <v>115</v>
      </c>
    </row>
    <row r="24" spans="1:4" ht="13.5">
      <c r="A24" s="195"/>
      <c r="B24" s="209"/>
      <c r="C24" s="53"/>
      <c r="D24" s="46" t="s">
        <v>116</v>
      </c>
    </row>
    <row r="25" spans="1:4" ht="13.5">
      <c r="A25" s="195"/>
      <c r="B25" s="209"/>
      <c r="C25" s="56"/>
      <c r="D25" s="48"/>
    </row>
    <row r="26" spans="1:4" ht="13.5" customHeight="1">
      <c r="A26" s="195"/>
      <c r="B26" s="209"/>
      <c r="C26" s="194" t="s">
        <v>36</v>
      </c>
      <c r="D26" s="58" t="s">
        <v>117</v>
      </c>
    </row>
    <row r="27" spans="1:4" ht="13.5">
      <c r="A27" s="195"/>
      <c r="B27" s="209"/>
      <c r="C27" s="195"/>
      <c r="D27" s="59" t="s">
        <v>118</v>
      </c>
    </row>
    <row r="28" spans="1:4" ht="13.5">
      <c r="A28" s="195"/>
      <c r="B28" s="209"/>
      <c r="C28" s="195"/>
      <c r="D28" s="59" t="s">
        <v>119</v>
      </c>
    </row>
    <row r="29" spans="1:4" ht="13.5">
      <c r="A29" s="195"/>
      <c r="B29" s="209"/>
      <c r="C29" s="195"/>
      <c r="D29" s="59" t="s">
        <v>120</v>
      </c>
    </row>
    <row r="30" spans="1:4" ht="13.5">
      <c r="A30" s="195"/>
      <c r="B30" s="209"/>
      <c r="C30" s="196"/>
      <c r="D30" s="48" t="s">
        <v>37</v>
      </c>
    </row>
    <row r="31" spans="1:4" ht="13.5" customHeight="1">
      <c r="A31" s="195"/>
      <c r="B31" s="209"/>
      <c r="C31" s="216" t="s">
        <v>38</v>
      </c>
      <c r="D31" s="45" t="s">
        <v>121</v>
      </c>
    </row>
    <row r="32" spans="1:4" ht="13.5">
      <c r="A32" s="195"/>
      <c r="B32" s="210"/>
      <c r="C32" s="217"/>
      <c r="D32" s="60" t="s">
        <v>39</v>
      </c>
    </row>
    <row r="33" spans="1:4" ht="13.5">
      <c r="A33" s="195"/>
      <c r="B33" s="61" t="s">
        <v>40</v>
      </c>
      <c r="C33" s="61"/>
      <c r="D33" s="62"/>
    </row>
    <row r="34" spans="1:4" ht="13.5">
      <c r="A34" s="196"/>
      <c r="B34" s="64" t="s">
        <v>41</v>
      </c>
      <c r="C34" s="64"/>
      <c r="D34" s="65"/>
    </row>
    <row r="35" spans="1:14" ht="41.25" customHeight="1">
      <c r="A35" s="33"/>
      <c r="B35" s="33"/>
      <c r="C35" s="33"/>
      <c r="D35" s="33"/>
      <c r="E35" s="10"/>
      <c r="F35" s="10"/>
      <c r="G35" s="10"/>
      <c r="H35" s="10"/>
      <c r="I35" s="10"/>
      <c r="J35" s="10"/>
      <c r="K35" s="10"/>
      <c r="L35" s="10"/>
      <c r="M35" s="10"/>
      <c r="N35" s="10"/>
    </row>
    <row r="36" spans="1:14" ht="13.5">
      <c r="A36" s="218" t="s">
        <v>111</v>
      </c>
      <c r="B36" s="219"/>
      <c r="C36" s="219"/>
      <c r="D36" s="220"/>
      <c r="E36" s="8" t="s">
        <v>81</v>
      </c>
      <c r="F36" s="9" t="s">
        <v>82</v>
      </c>
      <c r="G36" s="9" t="s">
        <v>83</v>
      </c>
      <c r="H36" s="16" t="s">
        <v>84</v>
      </c>
      <c r="I36" s="7" t="s">
        <v>85</v>
      </c>
      <c r="J36" s="9" t="s">
        <v>86</v>
      </c>
      <c r="K36" s="9" t="s">
        <v>87</v>
      </c>
      <c r="L36" s="9" t="s">
        <v>88</v>
      </c>
      <c r="M36" s="9" t="s">
        <v>89</v>
      </c>
      <c r="N36" s="9" t="s">
        <v>90</v>
      </c>
    </row>
    <row r="37" spans="1:14" ht="13.5">
      <c r="A37" s="33"/>
      <c r="B37" s="33"/>
      <c r="C37" s="33"/>
      <c r="D37" s="33"/>
      <c r="E37" s="10"/>
      <c r="F37" s="10"/>
      <c r="G37" s="10"/>
      <c r="H37" s="10"/>
      <c r="I37" s="17"/>
      <c r="J37" s="10"/>
      <c r="K37" s="10"/>
      <c r="L37" s="10"/>
      <c r="M37" s="10"/>
      <c r="N37" s="10"/>
    </row>
    <row r="38" spans="1:4" ht="13.5" customHeight="1">
      <c r="A38" s="221" t="s">
        <v>123</v>
      </c>
      <c r="B38" s="40" t="s">
        <v>113</v>
      </c>
      <c r="C38" s="41"/>
      <c r="D38" s="42"/>
    </row>
    <row r="39" spans="1:4" ht="13.5" customHeight="1">
      <c r="A39" s="222"/>
      <c r="B39" s="221" t="s">
        <v>31</v>
      </c>
      <c r="C39" s="40" t="s">
        <v>114</v>
      </c>
      <c r="D39" s="42"/>
    </row>
    <row r="40" spans="1:4" ht="13.5">
      <c r="A40" s="222"/>
      <c r="B40" s="222"/>
      <c r="C40" s="66" t="s">
        <v>124</v>
      </c>
      <c r="D40" s="67"/>
    </row>
    <row r="41" spans="1:4" ht="13.5">
      <c r="A41" s="222"/>
      <c r="B41" s="223"/>
      <c r="C41" s="68" t="s">
        <v>125</v>
      </c>
      <c r="D41" s="69"/>
    </row>
    <row r="42" spans="1:4" ht="13.5" customHeight="1">
      <c r="A42" s="222"/>
      <c r="B42" s="221" t="s">
        <v>32</v>
      </c>
      <c r="C42" s="70"/>
      <c r="D42" s="51"/>
    </row>
    <row r="43" spans="1:4" ht="13.5">
      <c r="A43" s="222"/>
      <c r="B43" s="222"/>
      <c r="C43" s="71"/>
      <c r="D43" s="54"/>
    </row>
    <row r="44" spans="1:4" ht="13.5">
      <c r="A44" s="223"/>
      <c r="B44" s="223"/>
      <c r="C44" s="72"/>
      <c r="D44" s="73"/>
    </row>
    <row r="45" spans="1:4" ht="13.5">
      <c r="A45" s="33"/>
      <c r="B45" s="33"/>
      <c r="C45" s="33"/>
      <c r="D45" s="33"/>
    </row>
    <row r="46" spans="1:4" ht="13.5" customHeight="1">
      <c r="A46" s="221" t="s">
        <v>42</v>
      </c>
      <c r="B46" s="40" t="s">
        <v>113</v>
      </c>
      <c r="C46" s="41"/>
      <c r="D46" s="42"/>
    </row>
    <row r="47" spans="1:4" ht="13.5">
      <c r="A47" s="222"/>
      <c r="B47" s="66" t="s">
        <v>112</v>
      </c>
      <c r="C47" s="74"/>
      <c r="D47" s="67"/>
    </row>
    <row r="48" spans="1:4" ht="13.5">
      <c r="A48" s="223"/>
      <c r="B48" s="68" t="s">
        <v>126</v>
      </c>
      <c r="C48" s="75"/>
      <c r="D48" s="69"/>
    </row>
    <row r="49" spans="1:4" ht="13.5">
      <c r="A49" s="33"/>
      <c r="B49" s="33"/>
      <c r="C49" s="33"/>
      <c r="D49" s="33"/>
    </row>
    <row r="50" spans="1:4" ht="13.5" customHeight="1">
      <c r="A50" s="221" t="s">
        <v>43</v>
      </c>
      <c r="B50" s="40" t="s">
        <v>113</v>
      </c>
      <c r="C50" s="41"/>
      <c r="D50" s="42"/>
    </row>
    <row r="51" spans="1:4" ht="13.5">
      <c r="A51" s="222"/>
      <c r="B51" s="76" t="s">
        <v>44</v>
      </c>
      <c r="C51" s="77"/>
      <c r="D51" s="78" t="s">
        <v>115</v>
      </c>
    </row>
    <row r="52" spans="1:4" ht="13.5">
      <c r="A52" s="222"/>
      <c r="B52" s="79"/>
      <c r="C52" s="80"/>
      <c r="D52" s="60" t="s">
        <v>116</v>
      </c>
    </row>
    <row r="53" spans="1:4" ht="13.5">
      <c r="A53" s="223"/>
      <c r="B53" s="40" t="s">
        <v>45</v>
      </c>
      <c r="C53" s="41"/>
      <c r="D53" s="42"/>
    </row>
    <row r="54" spans="1:4" ht="13.5">
      <c r="A54" s="33"/>
      <c r="B54" s="33"/>
      <c r="C54" s="33"/>
      <c r="D54" s="33"/>
    </row>
    <row r="55" spans="1:4" ht="13.5" customHeight="1">
      <c r="A55" s="221" t="s">
        <v>127</v>
      </c>
      <c r="B55" s="40" t="s">
        <v>113</v>
      </c>
      <c r="C55" s="41"/>
      <c r="D55" s="42"/>
    </row>
    <row r="56" spans="1:4" ht="13.5">
      <c r="A56" s="222"/>
      <c r="B56" s="81" t="s">
        <v>46</v>
      </c>
      <c r="C56" s="82"/>
      <c r="D56" s="83"/>
    </row>
    <row r="57" spans="1:4" ht="13.5">
      <c r="A57" s="222"/>
      <c r="B57" s="84" t="s">
        <v>47</v>
      </c>
      <c r="C57" s="85"/>
      <c r="D57" s="86"/>
    </row>
    <row r="58" spans="1:4" ht="13.5">
      <c r="A58" s="222"/>
      <c r="B58" s="84" t="s">
        <v>48</v>
      </c>
      <c r="C58" s="85"/>
      <c r="D58" s="86"/>
    </row>
    <row r="59" spans="1:4" ht="13.5">
      <c r="A59" s="222"/>
      <c r="B59" s="84" t="s">
        <v>49</v>
      </c>
      <c r="C59" s="85"/>
      <c r="D59" s="86"/>
    </row>
    <row r="60" spans="1:4" ht="13.5">
      <c r="A60" s="223"/>
      <c r="B60" s="87" t="s">
        <v>50</v>
      </c>
      <c r="C60" s="88"/>
      <c r="D60" s="89"/>
    </row>
    <row r="61" spans="1:4" ht="13.5">
      <c r="A61" s="33"/>
      <c r="B61" s="33"/>
      <c r="C61" s="33"/>
      <c r="D61" s="33"/>
    </row>
    <row r="62" spans="1:4" ht="13.5" customHeight="1">
      <c r="A62" s="221" t="s">
        <v>51</v>
      </c>
      <c r="B62" s="40" t="s">
        <v>113</v>
      </c>
      <c r="C62" s="41"/>
      <c r="D62" s="42"/>
    </row>
    <row r="63" spans="1:4" ht="13.5">
      <c r="A63" s="222"/>
      <c r="B63" s="84" t="s">
        <v>128</v>
      </c>
      <c r="C63" s="85"/>
      <c r="D63" s="86"/>
    </row>
    <row r="64" spans="1:4" ht="13.5">
      <c r="A64" s="222"/>
      <c r="B64" s="84" t="s">
        <v>125</v>
      </c>
      <c r="C64" s="85"/>
      <c r="D64" s="86"/>
    </row>
    <row r="65" spans="1:4" ht="13.5">
      <c r="A65" s="223"/>
      <c r="B65" s="55"/>
      <c r="C65" s="56"/>
      <c r="D65" s="57"/>
    </row>
    <row r="66" spans="1:14" ht="45" customHeight="1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</row>
    <row r="67" spans="1:14" s="2" customFormat="1" ht="28.5" customHeight="1">
      <c r="A67" s="214" t="s">
        <v>144</v>
      </c>
      <c r="B67" s="214"/>
      <c r="C67" s="214"/>
      <c r="D67" s="214"/>
      <c r="E67" s="214"/>
      <c r="F67" s="214"/>
      <c r="G67" s="92"/>
      <c r="H67" s="92"/>
      <c r="I67" s="5"/>
      <c r="J67" s="6"/>
      <c r="K67" s="5"/>
      <c r="L67" s="5"/>
      <c r="M67" s="5"/>
      <c r="N67" s="5"/>
    </row>
    <row r="68" spans="1:4" ht="13.5">
      <c r="A68" s="218" t="s">
        <v>111</v>
      </c>
      <c r="B68" s="219"/>
      <c r="C68" s="219"/>
      <c r="D68" s="220"/>
    </row>
    <row r="69" spans="1:36" ht="13.5">
      <c r="A69" s="33"/>
      <c r="B69" s="33"/>
      <c r="C69" s="33"/>
      <c r="D69" s="33"/>
      <c r="AJ69" s="1"/>
    </row>
    <row r="70" spans="1:4" ht="13.5">
      <c r="A70" s="38" t="s">
        <v>29</v>
      </c>
      <c r="B70" s="38"/>
      <c r="C70" s="38"/>
      <c r="D70" s="39"/>
    </row>
    <row r="71" spans="1:4" ht="13.5">
      <c r="A71" s="33"/>
      <c r="B71" s="33"/>
      <c r="C71" s="33"/>
      <c r="D71" s="33"/>
    </row>
    <row r="72" spans="1:4" ht="13.5" customHeight="1">
      <c r="A72" s="221" t="s">
        <v>112</v>
      </c>
      <c r="B72" s="40" t="s">
        <v>113</v>
      </c>
      <c r="C72" s="41"/>
      <c r="D72" s="42"/>
    </row>
    <row r="73" spans="1:4" ht="13.5" customHeight="1">
      <c r="A73" s="222"/>
      <c r="B73" s="224" t="s">
        <v>30</v>
      </c>
      <c r="C73" s="43"/>
      <c r="D73" s="36" t="s">
        <v>114</v>
      </c>
    </row>
    <row r="74" spans="1:4" ht="13.5">
      <c r="A74" s="222"/>
      <c r="B74" s="225"/>
      <c r="C74" s="44"/>
      <c r="D74" s="45" t="s">
        <v>115</v>
      </c>
    </row>
    <row r="75" spans="1:4" ht="13.5">
      <c r="A75" s="222"/>
      <c r="B75" s="225"/>
      <c r="C75" s="44"/>
      <c r="D75" s="46" t="s">
        <v>116</v>
      </c>
    </row>
    <row r="76" spans="1:4" ht="13.5">
      <c r="A76" s="222"/>
      <c r="B76" s="226"/>
      <c r="C76" s="47"/>
      <c r="D76" s="48"/>
    </row>
    <row r="77" spans="1:4" ht="13.5" customHeight="1">
      <c r="A77" s="222"/>
      <c r="B77" s="224" t="s">
        <v>33</v>
      </c>
      <c r="C77" s="43"/>
      <c r="D77" s="36" t="s">
        <v>114</v>
      </c>
    </row>
    <row r="78" spans="1:4" ht="13.5">
      <c r="A78" s="222"/>
      <c r="B78" s="225"/>
      <c r="C78" s="44"/>
      <c r="D78" s="45" t="s">
        <v>115</v>
      </c>
    </row>
    <row r="79" spans="1:4" ht="13.5">
      <c r="A79" s="222"/>
      <c r="B79" s="225"/>
      <c r="C79" s="44"/>
      <c r="D79" s="46" t="s">
        <v>116</v>
      </c>
    </row>
    <row r="80" spans="1:4" ht="13.5">
      <c r="A80" s="223"/>
      <c r="B80" s="226"/>
      <c r="C80" s="47"/>
      <c r="D80" s="48"/>
    </row>
    <row r="81" spans="1:4" ht="13.5">
      <c r="A81" s="33"/>
      <c r="B81" s="33"/>
      <c r="C81" s="33"/>
      <c r="D81" s="33"/>
    </row>
    <row r="82" spans="1:4" ht="13.5" customHeight="1">
      <c r="A82" s="221" t="s">
        <v>34</v>
      </c>
      <c r="B82" s="38" t="s">
        <v>113</v>
      </c>
      <c r="C82" s="38"/>
      <c r="D82" s="39"/>
    </row>
    <row r="83" spans="1:4" ht="13.5">
      <c r="A83" s="222"/>
      <c r="B83" s="49"/>
      <c r="C83" s="50"/>
      <c r="D83" s="51" t="s">
        <v>115</v>
      </c>
    </row>
    <row r="84" spans="1:4" ht="13.5">
      <c r="A84" s="222"/>
      <c r="B84" s="52"/>
      <c r="C84" s="53"/>
      <c r="D84" s="54" t="s">
        <v>116</v>
      </c>
    </row>
    <row r="85" spans="1:4" ht="13.5">
      <c r="A85" s="223"/>
      <c r="B85" s="55"/>
      <c r="C85" s="56"/>
      <c r="D85" s="57"/>
    </row>
    <row r="86" spans="1:4" ht="13.5">
      <c r="A86" s="33"/>
      <c r="B86" s="33"/>
      <c r="C86" s="33"/>
      <c r="D86" s="33"/>
    </row>
    <row r="87" spans="1:4" ht="13.5" customHeight="1">
      <c r="A87" s="194" t="s">
        <v>145</v>
      </c>
      <c r="B87" s="40" t="s">
        <v>113</v>
      </c>
      <c r="C87" s="41"/>
      <c r="D87" s="42"/>
    </row>
    <row r="88" spans="1:4" ht="13.5" customHeight="1">
      <c r="A88" s="195"/>
      <c r="B88" s="208" t="s">
        <v>35</v>
      </c>
      <c r="C88" s="50"/>
      <c r="D88" s="36" t="s">
        <v>114</v>
      </c>
    </row>
    <row r="89" spans="1:4" ht="13.5">
      <c r="A89" s="195"/>
      <c r="B89" s="209"/>
      <c r="C89" s="53"/>
      <c r="D89" s="45" t="s">
        <v>115</v>
      </c>
    </row>
    <row r="90" spans="1:4" ht="13.5">
      <c r="A90" s="195"/>
      <c r="B90" s="209"/>
      <c r="C90" s="53"/>
      <c r="D90" s="46" t="s">
        <v>116</v>
      </c>
    </row>
    <row r="91" spans="1:4" ht="13.5">
      <c r="A91" s="195"/>
      <c r="B91" s="209"/>
      <c r="C91" s="56"/>
      <c r="D91" s="48"/>
    </row>
    <row r="92" spans="1:4" ht="13.5" customHeight="1">
      <c r="A92" s="195"/>
      <c r="B92" s="209"/>
      <c r="C92" s="194" t="s">
        <v>36</v>
      </c>
      <c r="D92" s="58" t="s">
        <v>117</v>
      </c>
    </row>
    <row r="93" spans="1:4" ht="13.5">
      <c r="A93" s="195"/>
      <c r="B93" s="209"/>
      <c r="C93" s="195"/>
      <c r="D93" s="59" t="s">
        <v>118</v>
      </c>
    </row>
    <row r="94" spans="1:4" ht="13.5">
      <c r="A94" s="195"/>
      <c r="B94" s="209"/>
      <c r="C94" s="195"/>
      <c r="D94" s="59" t="s">
        <v>119</v>
      </c>
    </row>
    <row r="95" spans="1:4" ht="13.5">
      <c r="A95" s="195"/>
      <c r="B95" s="209"/>
      <c r="C95" s="195"/>
      <c r="D95" s="59" t="s">
        <v>120</v>
      </c>
    </row>
    <row r="96" spans="1:4" ht="13.5">
      <c r="A96" s="195"/>
      <c r="B96" s="209"/>
      <c r="C96" s="196"/>
      <c r="D96" s="48" t="s">
        <v>37</v>
      </c>
    </row>
    <row r="97" spans="1:4" ht="13.5" customHeight="1">
      <c r="A97" s="195"/>
      <c r="B97" s="209"/>
      <c r="C97" s="216" t="s">
        <v>38</v>
      </c>
      <c r="D97" s="45" t="s">
        <v>121</v>
      </c>
    </row>
    <row r="98" spans="1:4" ht="13.5">
      <c r="A98" s="195"/>
      <c r="B98" s="210"/>
      <c r="C98" s="217"/>
      <c r="D98" s="60" t="s">
        <v>39</v>
      </c>
    </row>
    <row r="99" spans="1:4" ht="13.5">
      <c r="A99" s="195"/>
      <c r="B99" s="61" t="s">
        <v>40</v>
      </c>
      <c r="C99" s="61"/>
      <c r="D99" s="62"/>
    </row>
    <row r="100" spans="1:4" ht="13.5">
      <c r="A100" s="196"/>
      <c r="B100" s="64" t="s">
        <v>41</v>
      </c>
      <c r="C100" s="64"/>
      <c r="D100" s="65"/>
    </row>
    <row r="101" spans="1:14" ht="42" customHeight="1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</row>
    <row r="102" spans="1:14" ht="13.5">
      <c r="A102" s="218" t="s">
        <v>111</v>
      </c>
      <c r="B102" s="219"/>
      <c r="C102" s="219"/>
      <c r="D102" s="220"/>
      <c r="E102" s="7" t="s">
        <v>91</v>
      </c>
      <c r="F102" s="9" t="s">
        <v>92</v>
      </c>
      <c r="G102" s="16" t="s">
        <v>93</v>
      </c>
      <c r="H102" s="7" t="s">
        <v>94</v>
      </c>
      <c r="I102" s="9" t="s">
        <v>95</v>
      </c>
      <c r="J102" s="9" t="s">
        <v>96</v>
      </c>
      <c r="K102" s="9" t="s">
        <v>97</v>
      </c>
      <c r="L102" s="9" t="s">
        <v>98</v>
      </c>
      <c r="M102" s="9" t="s">
        <v>99</v>
      </c>
      <c r="N102" s="9" t="s">
        <v>100</v>
      </c>
    </row>
    <row r="103" spans="1:14" ht="13.5">
      <c r="A103" s="33"/>
      <c r="B103" s="33"/>
      <c r="C103" s="33"/>
      <c r="D103" s="33"/>
      <c r="E103" s="17"/>
      <c r="F103" s="10"/>
      <c r="G103" s="10"/>
      <c r="H103" s="17"/>
      <c r="I103" s="10"/>
      <c r="J103" s="10"/>
      <c r="K103" s="10"/>
      <c r="L103" s="10"/>
      <c r="M103" s="10"/>
      <c r="N103" s="10"/>
    </row>
    <row r="104" spans="1:4" ht="13.5" customHeight="1">
      <c r="A104" s="221" t="s">
        <v>123</v>
      </c>
      <c r="B104" s="40" t="s">
        <v>113</v>
      </c>
      <c r="C104" s="41"/>
      <c r="D104" s="42"/>
    </row>
    <row r="105" spans="1:4" ht="13.5" customHeight="1">
      <c r="A105" s="222"/>
      <c r="B105" s="221" t="s">
        <v>31</v>
      </c>
      <c r="C105" s="40" t="s">
        <v>114</v>
      </c>
      <c r="D105" s="42"/>
    </row>
    <row r="106" spans="1:4" ht="13.5">
      <c r="A106" s="222"/>
      <c r="B106" s="222"/>
      <c r="C106" s="66" t="s">
        <v>124</v>
      </c>
      <c r="D106" s="67"/>
    </row>
    <row r="107" spans="1:4" ht="13.5">
      <c r="A107" s="222"/>
      <c r="B107" s="223"/>
      <c r="C107" s="68" t="s">
        <v>125</v>
      </c>
      <c r="D107" s="69"/>
    </row>
    <row r="108" spans="1:4" ht="13.5" customHeight="1">
      <c r="A108" s="222"/>
      <c r="B108" s="221" t="s">
        <v>32</v>
      </c>
      <c r="C108" s="70"/>
      <c r="D108" s="51"/>
    </row>
    <row r="109" spans="1:4" ht="13.5">
      <c r="A109" s="222"/>
      <c r="B109" s="222"/>
      <c r="C109" s="71"/>
      <c r="D109" s="54"/>
    </row>
    <row r="110" spans="1:4" ht="13.5">
      <c r="A110" s="223"/>
      <c r="B110" s="223"/>
      <c r="C110" s="72"/>
      <c r="D110" s="73"/>
    </row>
    <row r="111" spans="1:4" ht="13.5">
      <c r="A111" s="33"/>
      <c r="B111" s="33"/>
      <c r="C111" s="33"/>
      <c r="D111" s="33"/>
    </row>
    <row r="112" spans="1:4" ht="13.5" customHeight="1">
      <c r="A112" s="221" t="s">
        <v>42</v>
      </c>
      <c r="B112" s="40" t="s">
        <v>113</v>
      </c>
      <c r="C112" s="41"/>
      <c r="D112" s="42"/>
    </row>
    <row r="113" spans="1:4" ht="13.5">
      <c r="A113" s="222"/>
      <c r="B113" s="66" t="s">
        <v>112</v>
      </c>
      <c r="C113" s="74"/>
      <c r="D113" s="67"/>
    </row>
    <row r="114" spans="1:4" ht="13.5">
      <c r="A114" s="223"/>
      <c r="B114" s="68" t="s">
        <v>126</v>
      </c>
      <c r="C114" s="75"/>
      <c r="D114" s="69"/>
    </row>
    <row r="115" spans="1:4" ht="13.5">
      <c r="A115" s="33"/>
      <c r="B115" s="33"/>
      <c r="C115" s="33"/>
      <c r="D115" s="33"/>
    </row>
    <row r="116" spans="1:4" ht="13.5" customHeight="1">
      <c r="A116" s="221" t="s">
        <v>43</v>
      </c>
      <c r="B116" s="40" t="s">
        <v>113</v>
      </c>
      <c r="C116" s="41"/>
      <c r="D116" s="42"/>
    </row>
    <row r="117" spans="1:4" ht="13.5">
      <c r="A117" s="222"/>
      <c r="B117" s="76" t="s">
        <v>44</v>
      </c>
      <c r="C117" s="77"/>
      <c r="D117" s="78" t="s">
        <v>115</v>
      </c>
    </row>
    <row r="118" spans="1:4" ht="13.5">
      <c r="A118" s="222"/>
      <c r="B118" s="79"/>
      <c r="C118" s="80"/>
      <c r="D118" s="60" t="s">
        <v>116</v>
      </c>
    </row>
    <row r="119" spans="1:4" ht="13.5">
      <c r="A119" s="223"/>
      <c r="B119" s="40" t="s">
        <v>45</v>
      </c>
      <c r="C119" s="41"/>
      <c r="D119" s="42"/>
    </row>
    <row r="120" spans="1:4" ht="13.5">
      <c r="A120" s="33"/>
      <c r="B120" s="33"/>
      <c r="C120" s="33"/>
      <c r="D120" s="33"/>
    </row>
    <row r="121" spans="1:4" ht="13.5" customHeight="1">
      <c r="A121" s="221" t="s">
        <v>127</v>
      </c>
      <c r="B121" s="40" t="s">
        <v>113</v>
      </c>
      <c r="C121" s="41"/>
      <c r="D121" s="42"/>
    </row>
    <row r="122" spans="1:4" ht="13.5">
      <c r="A122" s="222"/>
      <c r="B122" s="81" t="s">
        <v>46</v>
      </c>
      <c r="C122" s="82"/>
      <c r="D122" s="83"/>
    </row>
    <row r="123" spans="1:4" ht="13.5">
      <c r="A123" s="222"/>
      <c r="B123" s="84" t="s">
        <v>47</v>
      </c>
      <c r="C123" s="85"/>
      <c r="D123" s="86"/>
    </row>
    <row r="124" spans="1:4" ht="13.5">
      <c r="A124" s="222"/>
      <c r="B124" s="84" t="s">
        <v>48</v>
      </c>
      <c r="C124" s="85"/>
      <c r="D124" s="86"/>
    </row>
    <row r="125" spans="1:4" ht="13.5">
      <c r="A125" s="222"/>
      <c r="B125" s="84" t="s">
        <v>49</v>
      </c>
      <c r="C125" s="85"/>
      <c r="D125" s="86"/>
    </row>
    <row r="126" spans="1:4" ht="13.5">
      <c r="A126" s="223"/>
      <c r="B126" s="87" t="s">
        <v>50</v>
      </c>
      <c r="C126" s="88"/>
      <c r="D126" s="89"/>
    </row>
    <row r="127" spans="1:4" ht="13.5">
      <c r="A127" s="33"/>
      <c r="B127" s="33"/>
      <c r="C127" s="33"/>
      <c r="D127" s="33"/>
    </row>
    <row r="128" spans="1:4" ht="13.5" customHeight="1">
      <c r="A128" s="221" t="s">
        <v>51</v>
      </c>
      <c r="B128" s="40" t="s">
        <v>113</v>
      </c>
      <c r="C128" s="41"/>
      <c r="D128" s="42"/>
    </row>
    <row r="129" spans="1:4" ht="13.5">
      <c r="A129" s="222"/>
      <c r="B129" s="84" t="s">
        <v>128</v>
      </c>
      <c r="C129" s="85"/>
      <c r="D129" s="86"/>
    </row>
    <row r="130" spans="1:4" ht="13.5">
      <c r="A130" s="222"/>
      <c r="B130" s="84" t="s">
        <v>125</v>
      </c>
      <c r="C130" s="85"/>
      <c r="D130" s="86"/>
    </row>
    <row r="131" spans="1:4" ht="13.5">
      <c r="A131" s="223"/>
      <c r="B131" s="55"/>
      <c r="C131" s="56"/>
      <c r="D131" s="57"/>
    </row>
    <row r="132" spans="1:14" ht="44.25" customHeight="1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</row>
    <row r="133" spans="1:14" s="2" customFormat="1" ht="29.25" customHeight="1">
      <c r="A133" s="214" t="s">
        <v>144</v>
      </c>
      <c r="B133" s="214"/>
      <c r="C133" s="214"/>
      <c r="D133" s="214"/>
      <c r="E133" s="214"/>
      <c r="F133" s="214"/>
      <c r="G133" s="92"/>
      <c r="H133" s="92"/>
      <c r="I133" s="5"/>
      <c r="J133" s="6"/>
      <c r="K133" s="5"/>
      <c r="L133" s="5"/>
      <c r="M133" s="5"/>
      <c r="N133" s="5"/>
    </row>
    <row r="134" spans="1:4" ht="13.5">
      <c r="A134" s="218" t="s">
        <v>111</v>
      </c>
      <c r="B134" s="219"/>
      <c r="C134" s="219"/>
      <c r="D134" s="220"/>
    </row>
    <row r="135" spans="1:4" ht="13.5">
      <c r="A135" s="33"/>
      <c r="B135" s="33"/>
      <c r="C135" s="33"/>
      <c r="D135" s="33"/>
    </row>
    <row r="136" spans="1:4" ht="13.5">
      <c r="A136" s="38" t="s">
        <v>29</v>
      </c>
      <c r="B136" s="38"/>
      <c r="C136" s="38"/>
      <c r="D136" s="39"/>
    </row>
    <row r="137" spans="1:4" ht="13.5">
      <c r="A137" s="33"/>
      <c r="B137" s="33"/>
      <c r="C137" s="33"/>
      <c r="D137" s="33"/>
    </row>
    <row r="138" spans="1:4" ht="13.5" customHeight="1">
      <c r="A138" s="221" t="s">
        <v>112</v>
      </c>
      <c r="B138" s="40" t="s">
        <v>113</v>
      </c>
      <c r="C138" s="41"/>
      <c r="D138" s="42"/>
    </row>
    <row r="139" spans="1:4" ht="13.5" customHeight="1">
      <c r="A139" s="222"/>
      <c r="B139" s="224" t="s">
        <v>30</v>
      </c>
      <c r="C139" s="43"/>
      <c r="D139" s="36" t="s">
        <v>114</v>
      </c>
    </row>
    <row r="140" spans="1:4" ht="13.5">
      <c r="A140" s="222"/>
      <c r="B140" s="225"/>
      <c r="C140" s="44"/>
      <c r="D140" s="45" t="s">
        <v>115</v>
      </c>
    </row>
    <row r="141" spans="1:4" ht="13.5">
      <c r="A141" s="222"/>
      <c r="B141" s="225"/>
      <c r="C141" s="44"/>
      <c r="D141" s="46" t="s">
        <v>116</v>
      </c>
    </row>
    <row r="142" spans="1:4" ht="13.5">
      <c r="A142" s="222"/>
      <c r="B142" s="226"/>
      <c r="C142" s="47"/>
      <c r="D142" s="48"/>
    </row>
    <row r="143" spans="1:4" ht="13.5" customHeight="1">
      <c r="A143" s="222"/>
      <c r="B143" s="224" t="s">
        <v>33</v>
      </c>
      <c r="C143" s="43"/>
      <c r="D143" s="36" t="s">
        <v>114</v>
      </c>
    </row>
    <row r="144" spans="1:4" ht="13.5">
      <c r="A144" s="222"/>
      <c r="B144" s="225"/>
      <c r="C144" s="44"/>
      <c r="D144" s="45" t="s">
        <v>115</v>
      </c>
    </row>
    <row r="145" spans="1:4" ht="13.5">
      <c r="A145" s="222"/>
      <c r="B145" s="225"/>
      <c r="C145" s="44"/>
      <c r="D145" s="46" t="s">
        <v>116</v>
      </c>
    </row>
    <row r="146" spans="1:4" ht="13.5">
      <c r="A146" s="223"/>
      <c r="B146" s="226"/>
      <c r="C146" s="47"/>
      <c r="D146" s="48"/>
    </row>
    <row r="147" spans="1:4" ht="13.5">
      <c r="A147" s="33"/>
      <c r="B147" s="33"/>
      <c r="C147" s="33"/>
      <c r="D147" s="33"/>
    </row>
    <row r="148" spans="1:4" ht="13.5" customHeight="1">
      <c r="A148" s="221" t="s">
        <v>34</v>
      </c>
      <c r="B148" s="38" t="s">
        <v>113</v>
      </c>
      <c r="C148" s="38"/>
      <c r="D148" s="39"/>
    </row>
    <row r="149" spans="1:4" ht="13.5">
      <c r="A149" s="222"/>
      <c r="B149" s="49"/>
      <c r="C149" s="50"/>
      <c r="D149" s="51" t="s">
        <v>115</v>
      </c>
    </row>
    <row r="150" spans="1:4" ht="13.5">
      <c r="A150" s="222"/>
      <c r="B150" s="52"/>
      <c r="C150" s="53"/>
      <c r="D150" s="54" t="s">
        <v>116</v>
      </c>
    </row>
    <row r="151" spans="1:4" ht="13.5">
      <c r="A151" s="223"/>
      <c r="B151" s="55"/>
      <c r="C151" s="56"/>
      <c r="D151" s="57"/>
    </row>
    <row r="152" spans="1:4" ht="13.5">
      <c r="A152" s="33"/>
      <c r="B152" s="33"/>
      <c r="C152" s="33"/>
      <c r="D152" s="33"/>
    </row>
    <row r="153" spans="1:4" ht="13.5" customHeight="1">
      <c r="A153" s="194" t="s">
        <v>145</v>
      </c>
      <c r="B153" s="40" t="s">
        <v>113</v>
      </c>
      <c r="C153" s="41"/>
      <c r="D153" s="42"/>
    </row>
    <row r="154" spans="1:4" ht="13.5" customHeight="1">
      <c r="A154" s="195"/>
      <c r="B154" s="208" t="s">
        <v>35</v>
      </c>
      <c r="C154" s="50"/>
      <c r="D154" s="36" t="s">
        <v>114</v>
      </c>
    </row>
    <row r="155" spans="1:4" ht="13.5">
      <c r="A155" s="195"/>
      <c r="B155" s="209"/>
      <c r="C155" s="53"/>
      <c r="D155" s="45" t="s">
        <v>115</v>
      </c>
    </row>
    <row r="156" spans="1:4" ht="13.5">
      <c r="A156" s="195"/>
      <c r="B156" s="209"/>
      <c r="C156" s="53"/>
      <c r="D156" s="46" t="s">
        <v>116</v>
      </c>
    </row>
    <row r="157" spans="1:4" ht="13.5">
      <c r="A157" s="195"/>
      <c r="B157" s="209"/>
      <c r="C157" s="56"/>
      <c r="D157" s="48"/>
    </row>
    <row r="158" spans="1:4" ht="13.5" customHeight="1">
      <c r="A158" s="195"/>
      <c r="B158" s="209"/>
      <c r="C158" s="194" t="s">
        <v>36</v>
      </c>
      <c r="D158" s="58" t="s">
        <v>117</v>
      </c>
    </row>
    <row r="159" spans="1:4" ht="13.5">
      <c r="A159" s="195"/>
      <c r="B159" s="209"/>
      <c r="C159" s="195"/>
      <c r="D159" s="59" t="s">
        <v>118</v>
      </c>
    </row>
    <row r="160" spans="1:4" ht="13.5">
      <c r="A160" s="195"/>
      <c r="B160" s="209"/>
      <c r="C160" s="195"/>
      <c r="D160" s="59" t="s">
        <v>119</v>
      </c>
    </row>
    <row r="161" spans="1:4" ht="13.5">
      <c r="A161" s="195"/>
      <c r="B161" s="209"/>
      <c r="C161" s="195"/>
      <c r="D161" s="59" t="s">
        <v>120</v>
      </c>
    </row>
    <row r="162" spans="1:4" ht="13.5">
      <c r="A162" s="195"/>
      <c r="B162" s="209"/>
      <c r="C162" s="196"/>
      <c r="D162" s="48" t="s">
        <v>37</v>
      </c>
    </row>
    <row r="163" spans="1:4" ht="13.5" customHeight="1">
      <c r="A163" s="195"/>
      <c r="B163" s="209"/>
      <c r="C163" s="216" t="s">
        <v>38</v>
      </c>
      <c r="D163" s="45" t="s">
        <v>121</v>
      </c>
    </row>
    <row r="164" spans="1:4" ht="13.5">
      <c r="A164" s="195"/>
      <c r="B164" s="210"/>
      <c r="C164" s="217"/>
      <c r="D164" s="60" t="s">
        <v>39</v>
      </c>
    </row>
    <row r="165" spans="1:4" ht="13.5">
      <c r="A165" s="195"/>
      <c r="B165" s="61" t="s">
        <v>40</v>
      </c>
      <c r="C165" s="61"/>
      <c r="D165" s="62"/>
    </row>
    <row r="166" spans="1:4" ht="13.5">
      <c r="A166" s="196"/>
      <c r="B166" s="64" t="s">
        <v>41</v>
      </c>
      <c r="C166" s="64"/>
      <c r="D166" s="65"/>
    </row>
    <row r="167" spans="1:14" ht="42" customHeight="1">
      <c r="A167" s="33"/>
      <c r="B167" s="33"/>
      <c r="C167" s="33"/>
      <c r="D167" s="33"/>
      <c r="E167" s="33"/>
      <c r="F167" s="33"/>
      <c r="G167" s="27"/>
      <c r="H167" s="33"/>
      <c r="I167" s="33"/>
      <c r="J167" s="33"/>
      <c r="K167" s="33"/>
      <c r="L167" s="33"/>
      <c r="M167" s="33"/>
      <c r="N167" s="33"/>
    </row>
    <row r="168" spans="1:14" ht="13.5">
      <c r="A168" s="218" t="s">
        <v>111</v>
      </c>
      <c r="B168" s="219"/>
      <c r="C168" s="219"/>
      <c r="D168" s="220"/>
      <c r="E168" s="8" t="s">
        <v>101</v>
      </c>
      <c r="F168" s="16" t="s">
        <v>102</v>
      </c>
      <c r="G168" s="7" t="s">
        <v>103</v>
      </c>
      <c r="H168" s="9" t="s">
        <v>104</v>
      </c>
      <c r="I168" s="9" t="s">
        <v>105</v>
      </c>
      <c r="J168" s="16" t="s">
        <v>106</v>
      </c>
      <c r="K168" s="7" t="s">
        <v>107</v>
      </c>
      <c r="L168" s="9" t="s">
        <v>108</v>
      </c>
      <c r="M168" s="9" t="s">
        <v>109</v>
      </c>
      <c r="N168" s="9" t="s">
        <v>110</v>
      </c>
    </row>
    <row r="169" spans="1:14" ht="13.5">
      <c r="A169" s="33"/>
      <c r="B169" s="33"/>
      <c r="C169" s="33"/>
      <c r="D169" s="33"/>
      <c r="E169" s="10"/>
      <c r="F169" s="10"/>
      <c r="G169" s="17"/>
      <c r="H169" s="10"/>
      <c r="I169" s="10"/>
      <c r="J169" s="10"/>
      <c r="K169" s="17"/>
      <c r="L169" s="10"/>
      <c r="M169" s="10"/>
      <c r="N169" s="10"/>
    </row>
    <row r="170" spans="1:4" ht="13.5" customHeight="1">
      <c r="A170" s="221" t="s">
        <v>123</v>
      </c>
      <c r="B170" s="40" t="s">
        <v>113</v>
      </c>
      <c r="C170" s="41"/>
      <c r="D170" s="42"/>
    </row>
    <row r="171" spans="1:4" ht="13.5" customHeight="1">
      <c r="A171" s="222"/>
      <c r="B171" s="221" t="s">
        <v>31</v>
      </c>
      <c r="C171" s="40" t="s">
        <v>114</v>
      </c>
      <c r="D171" s="42"/>
    </row>
    <row r="172" spans="1:4" ht="13.5">
      <c r="A172" s="222"/>
      <c r="B172" s="222"/>
      <c r="C172" s="66" t="s">
        <v>124</v>
      </c>
      <c r="D172" s="67"/>
    </row>
    <row r="173" spans="1:4" ht="13.5">
      <c r="A173" s="222"/>
      <c r="B173" s="223"/>
      <c r="C173" s="68" t="s">
        <v>125</v>
      </c>
      <c r="D173" s="69"/>
    </row>
    <row r="174" spans="1:4" ht="13.5" customHeight="1">
      <c r="A174" s="222"/>
      <c r="B174" s="221" t="s">
        <v>32</v>
      </c>
      <c r="C174" s="70"/>
      <c r="D174" s="51"/>
    </row>
    <row r="175" spans="1:4" ht="13.5">
      <c r="A175" s="222"/>
      <c r="B175" s="222"/>
      <c r="C175" s="71"/>
      <c r="D175" s="54"/>
    </row>
    <row r="176" spans="1:4" ht="13.5">
      <c r="A176" s="223"/>
      <c r="B176" s="223"/>
      <c r="C176" s="72"/>
      <c r="D176" s="73"/>
    </row>
    <row r="177" spans="1:4" ht="13.5">
      <c r="A177" s="33"/>
      <c r="B177" s="33"/>
      <c r="C177" s="33"/>
      <c r="D177" s="33"/>
    </row>
    <row r="178" spans="1:4" ht="13.5" customHeight="1">
      <c r="A178" s="221" t="s">
        <v>42</v>
      </c>
      <c r="B178" s="40" t="s">
        <v>113</v>
      </c>
      <c r="C178" s="41"/>
      <c r="D178" s="42"/>
    </row>
    <row r="179" spans="1:4" ht="13.5">
      <c r="A179" s="222"/>
      <c r="B179" s="66" t="s">
        <v>112</v>
      </c>
      <c r="C179" s="74"/>
      <c r="D179" s="67"/>
    </row>
    <row r="180" spans="1:4" ht="13.5">
      <c r="A180" s="223"/>
      <c r="B180" s="68" t="s">
        <v>126</v>
      </c>
      <c r="C180" s="75"/>
      <c r="D180" s="69"/>
    </row>
    <row r="181" spans="1:4" ht="13.5">
      <c r="A181" s="33"/>
      <c r="B181" s="33"/>
      <c r="C181" s="33"/>
      <c r="D181" s="33"/>
    </row>
    <row r="182" spans="1:4" ht="13.5" customHeight="1">
      <c r="A182" s="221" t="s">
        <v>43</v>
      </c>
      <c r="B182" s="40" t="s">
        <v>113</v>
      </c>
      <c r="C182" s="41"/>
      <c r="D182" s="42"/>
    </row>
    <row r="183" spans="1:4" ht="13.5">
      <c r="A183" s="222"/>
      <c r="B183" s="76" t="s">
        <v>44</v>
      </c>
      <c r="C183" s="77"/>
      <c r="D183" s="78" t="s">
        <v>115</v>
      </c>
    </row>
    <row r="184" spans="1:4" ht="13.5">
      <c r="A184" s="222"/>
      <c r="B184" s="79"/>
      <c r="C184" s="80"/>
      <c r="D184" s="60" t="s">
        <v>116</v>
      </c>
    </row>
    <row r="185" spans="1:4" ht="13.5">
      <c r="A185" s="223"/>
      <c r="B185" s="40" t="s">
        <v>45</v>
      </c>
      <c r="C185" s="41"/>
      <c r="D185" s="42"/>
    </row>
    <row r="186" spans="1:4" ht="13.5">
      <c r="A186" s="33"/>
      <c r="B186" s="33"/>
      <c r="C186" s="33"/>
      <c r="D186" s="33"/>
    </row>
    <row r="187" spans="1:4" ht="13.5" customHeight="1">
      <c r="A187" s="221" t="s">
        <v>127</v>
      </c>
      <c r="B187" s="40" t="s">
        <v>113</v>
      </c>
      <c r="C187" s="41"/>
      <c r="D187" s="42"/>
    </row>
    <row r="188" spans="1:4" ht="13.5">
      <c r="A188" s="222"/>
      <c r="B188" s="81" t="s">
        <v>46</v>
      </c>
      <c r="C188" s="82"/>
      <c r="D188" s="83"/>
    </row>
    <row r="189" spans="1:4" ht="13.5">
      <c r="A189" s="222"/>
      <c r="B189" s="84" t="s">
        <v>47</v>
      </c>
      <c r="C189" s="85"/>
      <c r="D189" s="86"/>
    </row>
    <row r="190" spans="1:4" ht="13.5">
      <c r="A190" s="222"/>
      <c r="B190" s="84" t="s">
        <v>48</v>
      </c>
      <c r="C190" s="85"/>
      <c r="D190" s="86"/>
    </row>
    <row r="191" spans="1:4" ht="13.5">
      <c r="A191" s="222"/>
      <c r="B191" s="84" t="s">
        <v>49</v>
      </c>
      <c r="C191" s="85"/>
      <c r="D191" s="86"/>
    </row>
    <row r="192" spans="1:4" ht="13.5">
      <c r="A192" s="223"/>
      <c r="B192" s="87" t="s">
        <v>50</v>
      </c>
      <c r="C192" s="88"/>
      <c r="D192" s="89"/>
    </row>
    <row r="193" spans="1:4" ht="13.5">
      <c r="A193" s="33"/>
      <c r="B193" s="33"/>
      <c r="C193" s="33"/>
      <c r="D193" s="33"/>
    </row>
    <row r="194" spans="1:4" ht="13.5" customHeight="1">
      <c r="A194" s="221" t="s">
        <v>51</v>
      </c>
      <c r="B194" s="40" t="s">
        <v>113</v>
      </c>
      <c r="C194" s="41"/>
      <c r="D194" s="42"/>
    </row>
    <row r="195" spans="1:4" ht="13.5">
      <c r="A195" s="222"/>
      <c r="B195" s="84" t="s">
        <v>128</v>
      </c>
      <c r="C195" s="85"/>
      <c r="D195" s="86"/>
    </row>
    <row r="196" spans="1:4" ht="13.5">
      <c r="A196" s="222"/>
      <c r="B196" s="84" t="s">
        <v>125</v>
      </c>
      <c r="C196" s="85"/>
      <c r="D196" s="86"/>
    </row>
    <row r="197" spans="1:4" ht="13.5">
      <c r="A197" s="223"/>
      <c r="B197" s="55"/>
      <c r="C197" s="56"/>
      <c r="D197" s="57"/>
    </row>
  </sheetData>
  <mergeCells count="54">
    <mergeCell ref="B77:B80"/>
    <mergeCell ref="A36:D36"/>
    <mergeCell ref="A38:A44"/>
    <mergeCell ref="B39:B41"/>
    <mergeCell ref="B42:B44"/>
    <mergeCell ref="A50:A53"/>
    <mergeCell ref="A55:A60"/>
    <mergeCell ref="A62:A65"/>
    <mergeCell ref="A46:A48"/>
    <mergeCell ref="A68:D68"/>
    <mergeCell ref="B22:B32"/>
    <mergeCell ref="C26:C30"/>
    <mergeCell ref="C31:C32"/>
    <mergeCell ref="A2:D2"/>
    <mergeCell ref="A6:A14"/>
    <mergeCell ref="B7:B10"/>
    <mergeCell ref="B11:B14"/>
    <mergeCell ref="A116:A119"/>
    <mergeCell ref="A16:A19"/>
    <mergeCell ref="A82:A85"/>
    <mergeCell ref="A21:A34"/>
    <mergeCell ref="A102:D102"/>
    <mergeCell ref="A104:A110"/>
    <mergeCell ref="B105:B107"/>
    <mergeCell ref="B108:B110"/>
    <mergeCell ref="A72:A80"/>
    <mergeCell ref="B73:B76"/>
    <mergeCell ref="A138:A146"/>
    <mergeCell ref="A134:D134"/>
    <mergeCell ref="B139:B142"/>
    <mergeCell ref="B143:B146"/>
    <mergeCell ref="A148:A151"/>
    <mergeCell ref="A153:A166"/>
    <mergeCell ref="B154:B164"/>
    <mergeCell ref="C158:C162"/>
    <mergeCell ref="C163:C164"/>
    <mergeCell ref="A170:A176"/>
    <mergeCell ref="B171:B173"/>
    <mergeCell ref="B174:B176"/>
    <mergeCell ref="A168:D168"/>
    <mergeCell ref="A178:A180"/>
    <mergeCell ref="A182:A185"/>
    <mergeCell ref="A187:A192"/>
    <mergeCell ref="A194:A197"/>
    <mergeCell ref="A1:F1"/>
    <mergeCell ref="A67:F67"/>
    <mergeCell ref="A133:F133"/>
    <mergeCell ref="A87:A100"/>
    <mergeCell ref="B88:B98"/>
    <mergeCell ref="C92:C96"/>
    <mergeCell ref="C97:C98"/>
    <mergeCell ref="A121:A126"/>
    <mergeCell ref="A128:A131"/>
    <mergeCell ref="A112:A114"/>
  </mergeCells>
  <printOptions/>
  <pageMargins left="0.78" right="0.75" top="0.99" bottom="0.98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ＥＸＣＥＬ</dc:creator>
  <cp:keywords/>
  <dc:description/>
  <cp:lastModifiedBy>ＦＵＪ９９０３Ｂ００９１</cp:lastModifiedBy>
  <cp:lastPrinted>1999-07-12T09:37:52Z</cp:lastPrinted>
  <dcterms:created xsi:type="dcterms:W3CDTF">1999-06-10T05:19:18Z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