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401" windowWidth="13485" windowHeight="8280" tabRatio="741" activeTab="0"/>
  </bookViews>
  <sheets>
    <sheet name="第１表" sheetId="1" r:id="rId1"/>
  </sheets>
  <definedNames>
    <definedName name="_1ﾍﾟｰｼﾞ">#REF!</definedName>
    <definedName name="_2ﾍﾟｰｼﾞ">#REF!</definedName>
    <definedName name="_3ﾍﾟｰｼﾞ">#REF!</definedName>
    <definedName name="_4ﾍﾟｰｼﾞ">#REF!</definedName>
    <definedName name="_5ﾍﾟｰｼﾞ">#REF!</definedName>
    <definedName name="_6ﾍﾟｰｼﾞ">#REF!</definedName>
    <definedName name="_7ﾍﾟｰｼﾞ">#REF!</definedName>
    <definedName name="_8ﾍﾟｰｼﾞ">#REF!</definedName>
    <definedName name="_Regression_Int" localSheetId="0" hidden="1">1</definedName>
    <definedName name="\a" localSheetId="0">'第１表'!$D$7978</definedName>
    <definedName name="\a">#REF!</definedName>
    <definedName name="\b" localSheetId="0">'第１表'!$D$7992</definedName>
    <definedName name="\b">#REF!</definedName>
    <definedName name="\c" localSheetId="0">'第１表'!$D$8007</definedName>
    <definedName name="\c">#REF!</definedName>
    <definedName name="\z">#N/A</definedName>
    <definedName name="ANC">#N/A</definedName>
    <definedName name="ANC2" localSheetId="0">#REF!</definedName>
    <definedName name="ANC2">#REF!</definedName>
    <definedName name="DATA">#N/A</definedName>
    <definedName name="DATA_FILE" localSheetId="0">'第１表'!$D$7973</definedName>
    <definedName name="DATA_FILE">#REF!</definedName>
    <definedName name="DATATIME" localSheetId="0">'第１表'!$D$7976</definedName>
    <definedName name="DATATIME">#REF!</definedName>
    <definedName name="FILE_LS_DEL" localSheetId="0">'第１表'!$D$1:$D$8087</definedName>
    <definedName name="FILE_LS_DEL">#REF!</definedName>
    <definedName name="FILECLEAN" localSheetId="0">'第１表'!$D$8080</definedName>
    <definedName name="FILECLEAN">#REF!</definedName>
    <definedName name="FILEDUMMY" localSheetId="0">'第１表'!$D$1:$D$8087</definedName>
    <definedName name="FILEDUMMY">#REF!</definedName>
    <definedName name="FILEREAD" localSheetId="0">'第１表'!$D$8083</definedName>
    <definedName name="FILEREAD">#REF!</definedName>
    <definedName name="FIN1" localSheetId="0">'第１表'!$D$8000</definedName>
    <definedName name="FIN1">#REF!</definedName>
    <definedName name="LS1_BOTTOM" localSheetId="0">'第１表'!$E$7974</definedName>
    <definedName name="LS1_BOTTOM">#REF!</definedName>
    <definedName name="LS1_READ" localSheetId="0">'第１表'!$D$7985</definedName>
    <definedName name="LS1_READ">#REF!</definedName>
    <definedName name="LS1_SIZE" localSheetId="0">'第１表'!$D$7974</definedName>
    <definedName name="LS1_SIZE">#REF!</definedName>
    <definedName name="LS1_TOP">#N/A</definedName>
    <definedName name="LS2_BOTTOM" localSheetId="0">'第１表'!$E$7975</definedName>
    <definedName name="LS2_BOTTOM">#REF!</definedName>
    <definedName name="LS2_SIZE" localSheetId="0">'第１表'!$D$7975</definedName>
    <definedName name="LS2_SIZE">#REF!</definedName>
    <definedName name="LS2_TOP">#N/A</definedName>
    <definedName name="MAC_LS" localSheetId="0">'第１表'!$D$7972</definedName>
    <definedName name="MAC_LS">#REF!</definedName>
    <definedName name="MAIN2" localSheetId="0">'第１表'!$D$8013</definedName>
    <definedName name="MAIN2">#REF!</definedName>
    <definedName name="POFF" localSheetId="0">'第１表'!$D$1:$D$8087</definedName>
    <definedName name="POFF">#REF!</definedName>
    <definedName name="PON" localSheetId="0">'第１表'!$D$1:$D$8087</definedName>
    <definedName name="PON">#REF!</definedName>
    <definedName name="_xlnm.Print_Area" localSheetId="0">'第１表'!$A$1:$U$227</definedName>
    <definedName name="Print_Area_MI" localSheetId="0">'第１表'!$A$4:$U$227</definedName>
    <definedName name="Print_Area_MI">#REF!</definedName>
    <definedName name="_xlnm.Print_Titles" localSheetId="0">'第１表'!$1:$2</definedName>
    <definedName name="Print_Titles_MI" localSheetId="0">'第１表'!$1:$1</definedName>
    <definedName name="Print_Titles_MI">#REF!</definedName>
    <definedName name="SUM2" localSheetId="0">'第１表'!$D$8070</definedName>
    <definedName name="SUM2">#REF!</definedName>
    <definedName name="SUM2_BOTM" localSheetId="0">'第１表'!$D$8077</definedName>
    <definedName name="SUM2_BOTM">#REF!</definedName>
    <definedName name="SUM2_JOB2" localSheetId="0">'第１表'!$D$8074</definedName>
    <definedName name="SUM2_JOB2">#REF!</definedName>
    <definedName name="TOP" localSheetId="0">'第１表'!$D$7993</definedName>
    <definedName name="TOP">#REF!</definedName>
    <definedName name="WIND" localSheetId="0">'第１表'!$D$1:$D$8087</definedName>
    <definedName name="WIND">#REF!</definedName>
  </definedNames>
  <calcPr fullCalcOnLoad="1"/>
</workbook>
</file>

<file path=xl/sharedStrings.xml><?xml version="1.0" encoding="utf-8"?>
<sst xmlns="http://schemas.openxmlformats.org/spreadsheetml/2006/main" count="301" uniqueCount="263">
  <si>
    <t>船原</t>
  </si>
  <si>
    <t>下小野・二条・青市</t>
  </si>
  <si>
    <t>埋没</t>
  </si>
  <si>
    <t>保健所</t>
  </si>
  <si>
    <t>松崎町</t>
  </si>
  <si>
    <t>本所小計</t>
  </si>
  <si>
    <t>市町村</t>
  </si>
  <si>
    <t>機械揚湯</t>
  </si>
  <si>
    <t>御前崎市</t>
  </si>
  <si>
    <t>枯渇・埋没</t>
  </si>
  <si>
    <t>田牛</t>
  </si>
  <si>
    <t>井川赤石</t>
  </si>
  <si>
    <t>加増野・横川
・北湯ケ野・相玉</t>
  </si>
  <si>
    <t>自然湧出</t>
  </si>
  <si>
    <t>南箱根</t>
  </si>
  <si>
    <t>温泉地</t>
  </si>
  <si>
    <t>総源泉数</t>
  </si>
  <si>
    <t>掘削自噴</t>
  </si>
  <si>
    <t>安倍大川</t>
  </si>
  <si>
    <t>足柄</t>
  </si>
  <si>
    <t>吉奈</t>
  </si>
  <si>
    <t>仁科・堂ケ島</t>
  </si>
  <si>
    <t>籠上</t>
  </si>
  <si>
    <t xml:space="preserve"> </t>
  </si>
  <si>
    <t>梨本</t>
  </si>
  <si>
    <t>湧出･揚湯
源泉数</t>
  </si>
  <si>
    <t>谷津・浜・笹原</t>
  </si>
  <si>
    <t>東部</t>
  </si>
  <si>
    <t>小浦</t>
  </si>
  <si>
    <t>原</t>
  </si>
  <si>
    <t>データ
井数</t>
  </si>
  <si>
    <t>総湧出・
揚湯量ℓ/分</t>
  </si>
  <si>
    <t>大沢</t>
  </si>
  <si>
    <t>大井川</t>
  </si>
  <si>
    <t>機械揚湯量計</t>
  </si>
  <si>
    <t>自噴利用
湧出量計</t>
  </si>
  <si>
    <t>雲見・石部・岩地</t>
  </si>
  <si>
    <t>自噴不利用
湧出量計</t>
  </si>
  <si>
    <r>
      <t>湧</t>
    </r>
    <r>
      <rPr>
        <sz val="9"/>
        <rFont val="ＭＳ 明朝"/>
        <family val="1"/>
      </rPr>
      <t xml:space="preserve">出熱量
</t>
    </r>
    <r>
      <rPr>
        <sz val="9"/>
        <rFont val="Courier New"/>
        <family val="3"/>
      </rPr>
      <t>kcal/</t>
    </r>
    <r>
      <rPr>
        <sz val="9"/>
        <rFont val="ＭＳ 明朝"/>
        <family val="1"/>
      </rPr>
      <t>分</t>
    </r>
  </si>
  <si>
    <t>焼津市</t>
  </si>
  <si>
    <t>不利</t>
  </si>
  <si>
    <t>平均温度
 ℃</t>
  </si>
  <si>
    <t>平均湧出・
揚湯量ℓ/分</t>
  </si>
  <si>
    <t>倉真赤石</t>
  </si>
  <si>
    <t>利用</t>
  </si>
  <si>
    <t>松原</t>
  </si>
  <si>
    <t>枯渇</t>
  </si>
  <si>
    <t>伊浜</t>
  </si>
  <si>
    <t>静岡県計</t>
  </si>
  <si>
    <t>西伊豆町</t>
  </si>
  <si>
    <t>吉佐美</t>
  </si>
  <si>
    <t>前年度</t>
  </si>
  <si>
    <t>今年度</t>
  </si>
  <si>
    <t>村山</t>
  </si>
  <si>
    <t>大川</t>
  </si>
  <si>
    <t>熱川・北川</t>
  </si>
  <si>
    <t>川根</t>
  </si>
  <si>
    <t>八木沢</t>
  </si>
  <si>
    <t>東伊豆町</t>
  </si>
  <si>
    <t>麻機</t>
  </si>
  <si>
    <t>地蔵堂</t>
  </si>
  <si>
    <t>峰・田中
・沢田・逆川</t>
  </si>
  <si>
    <t>片瀬</t>
  </si>
  <si>
    <t>稲取</t>
  </si>
  <si>
    <t>白田</t>
  </si>
  <si>
    <t>小計</t>
  </si>
  <si>
    <t>毛倉野</t>
  </si>
  <si>
    <t>見高(今井浜）</t>
  </si>
  <si>
    <t>河津町</t>
  </si>
  <si>
    <t>袋井市</t>
  </si>
  <si>
    <t>湯が野・川津筏場
・下佐ヶ野・小鍋　</t>
  </si>
  <si>
    <t>月ケ瀬</t>
  </si>
  <si>
    <t>下賀茂・加納
・湊・手石・下流</t>
  </si>
  <si>
    <t>河内・蓮台寺
・大沢・立野</t>
  </si>
  <si>
    <t>下田市</t>
  </si>
  <si>
    <t>虫生</t>
  </si>
  <si>
    <t>下田</t>
  </si>
  <si>
    <t>松崎</t>
  </si>
  <si>
    <t>賀茂</t>
  </si>
  <si>
    <t>下田白浜</t>
  </si>
  <si>
    <t>一条</t>
  </si>
  <si>
    <t>香貫・大平</t>
  </si>
  <si>
    <t>一色</t>
  </si>
  <si>
    <t>居尻</t>
  </si>
  <si>
    <t>南伊豆町</t>
  </si>
  <si>
    <t>大瀬</t>
  </si>
  <si>
    <t>大沢里・田子</t>
  </si>
  <si>
    <t>中木</t>
  </si>
  <si>
    <t>須走</t>
  </si>
  <si>
    <t>入間</t>
  </si>
  <si>
    <t>妻良</t>
  </si>
  <si>
    <t>宇久須</t>
  </si>
  <si>
    <t>牛尾</t>
  </si>
  <si>
    <t>口坂本</t>
  </si>
  <si>
    <t>柳瀬</t>
  </si>
  <si>
    <t>松崎保健支援室小計</t>
  </si>
  <si>
    <t>油野</t>
  </si>
  <si>
    <t>保　健　所　計</t>
  </si>
  <si>
    <t>白沢</t>
  </si>
  <si>
    <t>泉</t>
  </si>
  <si>
    <t>伊豆山</t>
  </si>
  <si>
    <t>古宿</t>
  </si>
  <si>
    <t>熱海市</t>
  </si>
  <si>
    <t>南沼上</t>
  </si>
  <si>
    <t>熱海</t>
  </si>
  <si>
    <t>宇佐美</t>
  </si>
  <si>
    <t>上多賀</t>
  </si>
  <si>
    <t>下多賀</t>
  </si>
  <si>
    <t>富士市</t>
  </si>
  <si>
    <t>網代</t>
  </si>
  <si>
    <t>三島市</t>
  </si>
  <si>
    <t>熱海</t>
  </si>
  <si>
    <t>湯川</t>
  </si>
  <si>
    <t>伊豆半島計</t>
  </si>
  <si>
    <t>湖西市</t>
  </si>
  <si>
    <t>伊東市</t>
  </si>
  <si>
    <t>玖須美</t>
  </si>
  <si>
    <t>岡</t>
  </si>
  <si>
    <t>鎌田</t>
  </si>
  <si>
    <t>小室</t>
  </si>
  <si>
    <t>原保</t>
  </si>
  <si>
    <t>対島</t>
  </si>
  <si>
    <t>長岡</t>
  </si>
  <si>
    <t>小計</t>
  </si>
  <si>
    <t>古奈</t>
  </si>
  <si>
    <t>大野</t>
  </si>
  <si>
    <t>伊豆の国市</t>
  </si>
  <si>
    <t>大仁</t>
  </si>
  <si>
    <t>韮山</t>
  </si>
  <si>
    <t>奈古谷</t>
  </si>
  <si>
    <t>函南町</t>
  </si>
  <si>
    <t>柏谷</t>
  </si>
  <si>
    <t>畑毛</t>
  </si>
  <si>
    <t>竹倉</t>
  </si>
  <si>
    <t>三島</t>
  </si>
  <si>
    <t>内浦</t>
  </si>
  <si>
    <t>沼津市</t>
  </si>
  <si>
    <t>森町</t>
  </si>
  <si>
    <t>岡宮</t>
  </si>
  <si>
    <t>島田</t>
  </si>
  <si>
    <t>曲金</t>
  </si>
  <si>
    <t>宮本</t>
  </si>
  <si>
    <t>大瀬</t>
  </si>
  <si>
    <t>戸田</t>
  </si>
  <si>
    <t>裾野市</t>
  </si>
  <si>
    <t>雄踏</t>
  </si>
  <si>
    <t>裾野</t>
  </si>
  <si>
    <t>倉真</t>
  </si>
  <si>
    <t>長泉町</t>
  </si>
  <si>
    <t>長泉</t>
  </si>
  <si>
    <t>修善寺</t>
  </si>
  <si>
    <t>柏久保</t>
  </si>
  <si>
    <t>熊坂</t>
  </si>
  <si>
    <t>日向</t>
  </si>
  <si>
    <t>草薙</t>
  </si>
  <si>
    <t>土肥</t>
  </si>
  <si>
    <t>伊豆市</t>
  </si>
  <si>
    <t>石部</t>
  </si>
  <si>
    <t>修善寺支所小計</t>
  </si>
  <si>
    <t>小土肥</t>
  </si>
  <si>
    <t>嵯峨沢</t>
  </si>
  <si>
    <t>湯ケ島</t>
  </si>
  <si>
    <t>持越</t>
  </si>
  <si>
    <t>矢熊・青羽根</t>
  </si>
  <si>
    <t>柿木</t>
  </si>
  <si>
    <t>中川根</t>
  </si>
  <si>
    <t>松ケ瀬</t>
  </si>
  <si>
    <t>白岩</t>
  </si>
  <si>
    <t>姫之湯</t>
  </si>
  <si>
    <t>冷川</t>
  </si>
  <si>
    <t>城</t>
  </si>
  <si>
    <t>梅木</t>
  </si>
  <si>
    <t>八幡</t>
  </si>
  <si>
    <t>伊豆市小計</t>
  </si>
  <si>
    <t>御殿場乙女</t>
  </si>
  <si>
    <t>神山</t>
  </si>
  <si>
    <t>御殿場市</t>
  </si>
  <si>
    <t>印野</t>
  </si>
  <si>
    <t>川島田、東田中、上小林</t>
  </si>
  <si>
    <t>御殿場</t>
  </si>
  <si>
    <t>小山町</t>
  </si>
  <si>
    <t>駿河小山</t>
  </si>
  <si>
    <t>富士</t>
  </si>
  <si>
    <t>浜名分庁舎小計</t>
  </si>
  <si>
    <t>朝霧</t>
  </si>
  <si>
    <t>稲子</t>
  </si>
  <si>
    <t>小長井</t>
  </si>
  <si>
    <t>富士</t>
  </si>
  <si>
    <t>富士宮市</t>
  </si>
  <si>
    <t>瓜島</t>
  </si>
  <si>
    <t>富士宮</t>
  </si>
  <si>
    <t>富士宮分庁舎小計</t>
  </si>
  <si>
    <t>宍原</t>
  </si>
  <si>
    <t>浜松天王</t>
  </si>
  <si>
    <t>河内</t>
  </si>
  <si>
    <t>西里</t>
  </si>
  <si>
    <t>伊佐布</t>
  </si>
  <si>
    <t>浜松市</t>
  </si>
  <si>
    <t>三保</t>
  </si>
  <si>
    <t>興津</t>
  </si>
  <si>
    <t>平山・北沼上</t>
  </si>
  <si>
    <t>大原</t>
  </si>
  <si>
    <t>油山</t>
  </si>
  <si>
    <t>蕨野</t>
  </si>
  <si>
    <t>静岡市</t>
  </si>
  <si>
    <t>静岡市</t>
  </si>
  <si>
    <t>用宗</t>
  </si>
  <si>
    <t>梅ケ島コンヤ</t>
  </si>
  <si>
    <t>梅ケ島新田・金山</t>
  </si>
  <si>
    <t>長沼</t>
  </si>
  <si>
    <t>梅ケ島</t>
  </si>
  <si>
    <t>千頭</t>
  </si>
  <si>
    <t>井川</t>
  </si>
  <si>
    <t>小計</t>
  </si>
  <si>
    <t>焼津</t>
  </si>
  <si>
    <t>小瀬戸</t>
  </si>
  <si>
    <t>静岡市</t>
  </si>
  <si>
    <t>市街</t>
  </si>
  <si>
    <t>西ヶ谷・藤兵衛新田</t>
  </si>
  <si>
    <t>千代</t>
  </si>
  <si>
    <t>常磐町</t>
  </si>
  <si>
    <t>保 健 所 計</t>
  </si>
  <si>
    <t>西部</t>
  </si>
  <si>
    <t>志太（含内瀬戸）</t>
  </si>
  <si>
    <t>藤枝市</t>
  </si>
  <si>
    <t>瀬戸ノ谷</t>
  </si>
  <si>
    <t>島田市</t>
  </si>
  <si>
    <t>笹間渡</t>
  </si>
  <si>
    <t>中部</t>
  </si>
  <si>
    <t>寸又峡</t>
  </si>
  <si>
    <t>坂京・河内</t>
  </si>
  <si>
    <t>川根本町</t>
  </si>
  <si>
    <t>接阻峡</t>
  </si>
  <si>
    <t>牧之原市</t>
  </si>
  <si>
    <t>相良</t>
  </si>
  <si>
    <t>榛原分庁舎小計</t>
  </si>
  <si>
    <t>磐田市</t>
  </si>
  <si>
    <t>磐田</t>
  </si>
  <si>
    <t>弁天島</t>
  </si>
  <si>
    <t>浅羽</t>
  </si>
  <si>
    <t>森　町</t>
  </si>
  <si>
    <t>掛川市</t>
  </si>
  <si>
    <t>法泉寺</t>
  </si>
  <si>
    <t>満水</t>
  </si>
  <si>
    <t>大東</t>
  </si>
  <si>
    <t>御前崎</t>
  </si>
  <si>
    <t>掛川支所小計</t>
  </si>
  <si>
    <t>新居浜</t>
  </si>
  <si>
    <t>山王</t>
  </si>
  <si>
    <t>舘山寺</t>
  </si>
  <si>
    <t>村櫛</t>
  </si>
  <si>
    <t>若林</t>
  </si>
  <si>
    <t>浜松市</t>
  </si>
  <si>
    <t>浜松上西</t>
  </si>
  <si>
    <t>三ヶ日</t>
  </si>
  <si>
    <t>引佐</t>
  </si>
  <si>
    <t>平口</t>
  </si>
  <si>
    <t>佐久間</t>
  </si>
  <si>
    <t>浜北</t>
  </si>
  <si>
    <t>細江</t>
  </si>
  <si>
    <t>再掲</t>
  </si>
  <si>
    <t>*伊豆半島：賀茂保健所管内＋熱海保健所管内＋東部保健所本所管内の一部（伊豆の国市＋函南町＋旧戸田村）＋東部保健所修善寺支所管内</t>
  </si>
  <si>
    <t>伊豆半島以外計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</si>
</sst>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000"/>
    <numFmt numFmtId="178" formatCode="#,##0.000"/>
    <numFmt numFmtId="179" formatCode="#,##0.0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.5"/>
      <color indexed="8"/>
      <name val="ＭＳ Ｐゴシック"/>
      <family val="3"/>
    </font>
    <font>
      <sz val="1.5"/>
      <name val="ＭＳ Ｐゴシック"/>
      <family val="3"/>
    </font>
    <font>
      <sz val="9"/>
      <name val="Courier New"/>
      <family val="3"/>
    </font>
    <font>
      <sz val="7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21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344">
    <xf numFmtId="0" fontId="0" fillId="0" borderId="0" xfId="0" applyAlignment="1">
      <alignment/>
    </xf>
    <xf numFmtId="0" fontId="24" fillId="0" borderId="10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horizontal="center" vertical="center"/>
      <protection/>
    </xf>
    <xf numFmtId="0" fontId="24" fillId="0" borderId="0" xfId="62" applyFont="1" applyFill="1" applyBorder="1" applyAlignment="1">
      <alignment vertical="center" shrinkToFit="1"/>
      <protection/>
    </xf>
    <xf numFmtId="0" fontId="24" fillId="0" borderId="10" xfId="62" applyFont="1" applyFill="1" applyBorder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176" fontId="24" fillId="0" borderId="0" xfId="62" applyNumberFormat="1" applyFont="1" applyFill="1" applyAlignment="1">
      <alignment vertical="center"/>
      <protection/>
    </xf>
    <xf numFmtId="4" fontId="24" fillId="0" borderId="0" xfId="62" applyNumberFormat="1" applyFont="1" applyFill="1" applyAlignment="1">
      <alignment vertical="center"/>
      <protection/>
    </xf>
    <xf numFmtId="0" fontId="25" fillId="0" borderId="0" xfId="62" applyFont="1" applyFill="1" applyAlignment="1">
      <alignment horizontal="center" vertical="center"/>
      <protection/>
    </xf>
    <xf numFmtId="0" fontId="24" fillId="0" borderId="0" xfId="62" applyFont="1" applyFill="1" applyBorder="1" applyAlignment="1">
      <alignment vertical="center"/>
      <protection/>
    </xf>
    <xf numFmtId="0" fontId="26" fillId="0" borderId="0" xfId="62" applyFont="1" applyFill="1" applyAlignment="1">
      <alignment vertical="center"/>
      <protection/>
    </xf>
    <xf numFmtId="0" fontId="25" fillId="0" borderId="10" xfId="62" applyFont="1" applyFill="1" applyBorder="1" applyAlignment="1">
      <alignment horizontal="center" vertical="center"/>
      <protection/>
    </xf>
    <xf numFmtId="0" fontId="25" fillId="0" borderId="11" xfId="62" applyFont="1" applyFill="1" applyBorder="1" applyAlignment="1" applyProtection="1">
      <alignment horizontal="center" vertical="center"/>
      <protection/>
    </xf>
    <xf numFmtId="0" fontId="28" fillId="0" borderId="12" xfId="62" applyFont="1" applyFill="1" applyBorder="1" applyAlignment="1" applyProtection="1">
      <alignment horizontal="center" vertical="center" shrinkToFit="1"/>
      <protection/>
    </xf>
    <xf numFmtId="38" fontId="28" fillId="0" borderId="11" xfId="49" applyFont="1" applyFill="1" applyBorder="1" applyAlignment="1">
      <alignment vertical="center" wrapText="1"/>
    </xf>
    <xf numFmtId="38" fontId="28" fillId="0" borderId="13" xfId="49" applyFont="1" applyFill="1" applyBorder="1" applyAlignment="1" applyProtection="1">
      <alignment vertical="center"/>
      <protection/>
    </xf>
    <xf numFmtId="38" fontId="28" fillId="0" borderId="11" xfId="49" applyFont="1" applyFill="1" applyBorder="1" applyAlignment="1" applyProtection="1">
      <alignment vertical="center"/>
      <protection/>
    </xf>
    <xf numFmtId="38" fontId="28" fillId="0" borderId="14" xfId="49" applyFont="1" applyFill="1" applyBorder="1" applyAlignment="1">
      <alignment vertical="center" wrapText="1"/>
    </xf>
    <xf numFmtId="176" fontId="28" fillId="0" borderId="11" xfId="49" applyNumberFormat="1" applyFont="1" applyFill="1" applyBorder="1" applyAlignment="1">
      <alignment vertical="center" wrapText="1"/>
    </xf>
    <xf numFmtId="176" fontId="27" fillId="0" borderId="14" xfId="49" applyNumberFormat="1" applyFont="1" applyFill="1" applyBorder="1" applyAlignment="1">
      <alignment vertical="center" wrapText="1"/>
    </xf>
    <xf numFmtId="40" fontId="28" fillId="0" borderId="14" xfId="49" applyNumberFormat="1" applyFont="1" applyFill="1" applyBorder="1" applyAlignment="1">
      <alignment vertical="center" wrapText="1"/>
    </xf>
    <xf numFmtId="40" fontId="28" fillId="0" borderId="11" xfId="49" applyNumberFormat="1" applyFont="1" applyFill="1" applyBorder="1" applyAlignment="1">
      <alignment vertical="center" wrapText="1"/>
    </xf>
    <xf numFmtId="0" fontId="29" fillId="5" borderId="15" xfId="62" applyFont="1" applyFill="1" applyBorder="1" applyAlignment="1" applyProtection="1">
      <alignment horizontal="center" vertical="center" shrinkToFit="1"/>
      <protection/>
    </xf>
    <xf numFmtId="3" fontId="29" fillId="5" borderId="16" xfId="62" applyNumberFormat="1" applyFont="1" applyFill="1" applyBorder="1" applyAlignment="1" applyProtection="1">
      <alignment vertical="center"/>
      <protection/>
    </xf>
    <xf numFmtId="3" fontId="29" fillId="5" borderId="17" xfId="62" applyNumberFormat="1" applyFont="1" applyFill="1" applyBorder="1" applyAlignment="1" applyProtection="1">
      <alignment vertical="center"/>
      <protection/>
    </xf>
    <xf numFmtId="3" fontId="29" fillId="5" borderId="18" xfId="62" applyNumberFormat="1" applyFont="1" applyFill="1" applyBorder="1" applyAlignment="1" applyProtection="1">
      <alignment vertical="center"/>
      <protection/>
    </xf>
    <xf numFmtId="176" fontId="29" fillId="5" borderId="16" xfId="62" applyNumberFormat="1" applyFont="1" applyFill="1" applyBorder="1" applyAlignment="1" applyProtection="1">
      <alignment vertical="center"/>
      <protection/>
    </xf>
    <xf numFmtId="176" fontId="30" fillId="5" borderId="18" xfId="62" applyNumberFormat="1" applyFont="1" applyFill="1" applyBorder="1" applyAlignment="1" applyProtection="1">
      <alignment vertical="center"/>
      <protection/>
    </xf>
    <xf numFmtId="4" fontId="29" fillId="5" borderId="18" xfId="62" applyNumberFormat="1" applyFont="1" applyFill="1" applyBorder="1" applyAlignment="1" applyProtection="1">
      <alignment vertical="center"/>
      <protection/>
    </xf>
    <xf numFmtId="4" fontId="29" fillId="5" borderId="16" xfId="62" applyNumberFormat="1" applyFont="1" applyFill="1" applyBorder="1" applyAlignment="1" applyProtection="1">
      <alignment vertical="center"/>
      <protection/>
    </xf>
    <xf numFmtId="177" fontId="24" fillId="0" borderId="0" xfId="62" applyNumberFormat="1" applyFont="1" applyFill="1" applyAlignment="1">
      <alignment vertical="center"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vertical="center" shrinkToFit="1"/>
      <protection/>
    </xf>
    <xf numFmtId="3" fontId="28" fillId="0" borderId="10" xfId="62" applyNumberFormat="1" applyFont="1" applyFill="1" applyBorder="1" applyAlignment="1" applyProtection="1">
      <alignment vertical="center"/>
      <protection/>
    </xf>
    <xf numFmtId="176" fontId="28" fillId="0" borderId="10" xfId="49" applyNumberFormat="1" applyFont="1" applyFill="1" applyBorder="1" applyAlignment="1" applyProtection="1">
      <alignment vertical="center"/>
      <protection/>
    </xf>
    <xf numFmtId="176" fontId="27" fillId="0" borderId="10" xfId="49" applyNumberFormat="1" applyFont="1" applyFill="1" applyBorder="1" applyAlignment="1" applyProtection="1">
      <alignment vertical="center"/>
      <protection/>
    </xf>
    <xf numFmtId="176" fontId="27" fillId="0" borderId="10" xfId="62" applyNumberFormat="1" applyFont="1" applyFill="1" applyBorder="1" applyAlignment="1" applyProtection="1">
      <alignment vertical="center"/>
      <protection/>
    </xf>
    <xf numFmtId="4" fontId="28" fillId="0" borderId="10" xfId="49" applyNumberFormat="1" applyFont="1" applyFill="1" applyBorder="1" applyAlignment="1" applyProtection="1">
      <alignment vertical="center"/>
      <protection/>
    </xf>
    <xf numFmtId="4" fontId="28" fillId="0" borderId="10" xfId="62" applyNumberFormat="1" applyFont="1" applyFill="1" applyBorder="1" applyAlignment="1" applyProtection="1">
      <alignment vertical="center"/>
      <protection/>
    </xf>
    <xf numFmtId="4" fontId="28" fillId="0" borderId="19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 applyProtection="1">
      <alignment horizontal="center" vertical="center"/>
      <protection/>
    </xf>
    <xf numFmtId="0" fontId="27" fillId="0" borderId="20" xfId="62" applyFont="1" applyFill="1" applyBorder="1" applyAlignment="1" applyProtection="1">
      <alignment vertical="center" shrinkToFit="1"/>
      <protection/>
    </xf>
    <xf numFmtId="3" fontId="28" fillId="0" borderId="20" xfId="62" applyNumberFormat="1" applyFont="1" applyFill="1" applyBorder="1" applyAlignment="1" applyProtection="1">
      <alignment vertical="center"/>
      <protection/>
    </xf>
    <xf numFmtId="3" fontId="28" fillId="0" borderId="21" xfId="62" applyNumberFormat="1" applyFont="1" applyFill="1" applyBorder="1" applyAlignment="1" applyProtection="1">
      <alignment vertical="center"/>
      <protection/>
    </xf>
    <xf numFmtId="176" fontId="28" fillId="0" borderId="20" xfId="49" applyNumberFormat="1" applyFont="1" applyFill="1" applyBorder="1" applyAlignment="1" applyProtection="1">
      <alignment vertical="center"/>
      <protection/>
    </xf>
    <xf numFmtId="176" fontId="27" fillId="0" borderId="20" xfId="49" applyNumberFormat="1" applyFont="1" applyFill="1" applyBorder="1" applyAlignment="1">
      <alignment vertical="center"/>
    </xf>
    <xf numFmtId="176" fontId="27" fillId="0" borderId="20" xfId="62" applyNumberFormat="1" applyFont="1" applyFill="1" applyBorder="1" applyAlignment="1" applyProtection="1">
      <alignment vertical="center"/>
      <protection/>
    </xf>
    <xf numFmtId="176" fontId="27" fillId="0" borderId="20" xfId="49" applyNumberFormat="1" applyFont="1" applyFill="1" applyBorder="1" applyAlignment="1" applyProtection="1">
      <alignment vertical="center"/>
      <protection/>
    </xf>
    <xf numFmtId="4" fontId="28" fillId="0" borderId="20" xfId="49" applyNumberFormat="1" applyFont="1" applyFill="1" applyBorder="1" applyAlignment="1" applyProtection="1">
      <alignment vertical="center"/>
      <protection/>
    </xf>
    <xf numFmtId="4" fontId="28" fillId="0" borderId="20" xfId="62" applyNumberFormat="1" applyFont="1" applyFill="1" applyBorder="1" applyAlignment="1" applyProtection="1">
      <alignment vertical="center"/>
      <protection/>
    </xf>
    <xf numFmtId="0" fontId="27" fillId="0" borderId="22" xfId="62" applyFont="1" applyFill="1" applyBorder="1" applyAlignment="1">
      <alignment horizontal="center" vertical="center"/>
      <protection/>
    </xf>
    <xf numFmtId="0" fontId="27" fillId="18" borderId="22" xfId="62" applyFont="1" applyFill="1" applyBorder="1" applyAlignment="1" applyProtection="1">
      <alignment vertical="center" shrinkToFit="1"/>
      <protection/>
    </xf>
    <xf numFmtId="3" fontId="28" fillId="18" borderId="22" xfId="62" applyNumberFormat="1" applyFont="1" applyFill="1" applyBorder="1" applyAlignment="1" applyProtection="1">
      <alignment vertical="center"/>
      <protection/>
    </xf>
    <xf numFmtId="176" fontId="28" fillId="18" borderId="22" xfId="49" applyNumberFormat="1" applyFont="1" applyFill="1" applyBorder="1" applyAlignment="1" applyProtection="1">
      <alignment vertical="center"/>
      <protection/>
    </xf>
    <xf numFmtId="176" fontId="27" fillId="18" borderId="22" xfId="49" applyNumberFormat="1" applyFont="1" applyFill="1" applyBorder="1" applyAlignment="1" applyProtection="1">
      <alignment vertical="center"/>
      <protection/>
    </xf>
    <xf numFmtId="176" fontId="27" fillId="18" borderId="22" xfId="62" applyNumberFormat="1" applyFont="1" applyFill="1" applyBorder="1" applyAlignment="1" applyProtection="1">
      <alignment vertical="center"/>
      <protection/>
    </xf>
    <xf numFmtId="176" fontId="27" fillId="18" borderId="22" xfId="49" applyNumberFormat="1" applyFont="1" applyFill="1" applyBorder="1" applyAlignment="1">
      <alignment vertical="center"/>
    </xf>
    <xf numFmtId="4" fontId="28" fillId="18" borderId="22" xfId="49" applyNumberFormat="1" applyFont="1" applyFill="1" applyBorder="1" applyAlignment="1" applyProtection="1">
      <alignment vertical="center"/>
      <protection/>
    </xf>
    <xf numFmtId="4" fontId="28" fillId="18" borderId="22" xfId="62" applyNumberFormat="1" applyFont="1" applyFill="1" applyBorder="1" applyAlignment="1" applyProtection="1">
      <alignment vertical="center"/>
      <protection/>
    </xf>
    <xf numFmtId="4" fontId="28" fillId="18" borderId="23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>
      <alignment horizontal="center" vertical="center"/>
      <protection/>
    </xf>
    <xf numFmtId="0" fontId="31" fillId="0" borderId="10" xfId="62" applyFont="1" applyFill="1" applyBorder="1" applyAlignment="1" applyProtection="1">
      <alignment vertical="center" wrapText="1" shrinkToFit="1"/>
      <protection/>
    </xf>
    <xf numFmtId="4" fontId="28" fillId="0" borderId="21" xfId="62" applyNumberFormat="1" applyFont="1" applyFill="1" applyBorder="1" applyAlignment="1" applyProtection="1">
      <alignment vertical="center"/>
      <protection/>
    </xf>
    <xf numFmtId="176" fontId="27" fillId="18" borderId="22" xfId="0" applyNumberFormat="1" applyFont="1" applyFill="1" applyBorder="1" applyAlignment="1">
      <alignment vertical="center"/>
    </xf>
    <xf numFmtId="4" fontId="28" fillId="18" borderId="24" xfId="62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/>
    </xf>
    <xf numFmtId="4" fontId="28" fillId="0" borderId="20" xfId="62" applyNumberFormat="1" applyFont="1" applyFill="1" applyBorder="1" applyAlignment="1" applyProtection="1">
      <alignment horizontal="center" vertical="center"/>
      <protection/>
    </xf>
    <xf numFmtId="4" fontId="28" fillId="0" borderId="21" xfId="62" applyNumberFormat="1" applyFont="1" applyFill="1" applyBorder="1" applyAlignment="1" applyProtection="1">
      <alignment horizontal="center" vertical="center"/>
      <protection/>
    </xf>
    <xf numFmtId="4" fontId="28" fillId="0" borderId="10" xfId="62" applyNumberFormat="1" applyFont="1" applyFill="1" applyBorder="1" applyAlignment="1" applyProtection="1">
      <alignment horizontal="center" vertical="center"/>
      <protection/>
    </xf>
    <xf numFmtId="4" fontId="28" fillId="0" borderId="19" xfId="62" applyNumberFormat="1" applyFont="1" applyFill="1" applyBorder="1" applyAlignment="1" applyProtection="1">
      <alignment horizontal="center" vertical="center"/>
      <protection/>
    </xf>
    <xf numFmtId="0" fontId="31" fillId="0" borderId="10" xfId="62" applyFont="1" applyFill="1" applyBorder="1" applyAlignment="1" applyProtection="1">
      <alignment vertical="center" shrinkToFit="1"/>
      <protection/>
    </xf>
    <xf numFmtId="176" fontId="27" fillId="0" borderId="10" xfId="49" applyNumberFormat="1" applyFont="1" applyFill="1" applyBorder="1" applyAlignment="1">
      <alignment vertical="center"/>
    </xf>
    <xf numFmtId="0" fontId="27" fillId="2" borderId="12" xfId="62" applyFont="1" applyFill="1" applyBorder="1" applyAlignment="1" applyProtection="1">
      <alignment vertical="center"/>
      <protection/>
    </xf>
    <xf numFmtId="0" fontId="27" fillId="2" borderId="14" xfId="62" applyFont="1" applyFill="1" applyBorder="1" applyAlignment="1" applyProtection="1">
      <alignment vertical="center"/>
      <protection/>
    </xf>
    <xf numFmtId="3" fontId="28" fillId="2" borderId="11" xfId="62" applyNumberFormat="1" applyFont="1" applyFill="1" applyBorder="1" applyAlignment="1" applyProtection="1">
      <alignment vertical="center"/>
      <protection/>
    </xf>
    <xf numFmtId="3" fontId="28" fillId="2" borderId="22" xfId="62" applyNumberFormat="1" applyFont="1" applyFill="1" applyBorder="1" applyAlignment="1" applyProtection="1">
      <alignment vertical="center"/>
      <protection/>
    </xf>
    <xf numFmtId="176" fontId="28" fillId="2" borderId="22" xfId="49" applyNumberFormat="1" applyFont="1" applyFill="1" applyBorder="1" applyAlignment="1" applyProtection="1">
      <alignment vertical="center"/>
      <protection/>
    </xf>
    <xf numFmtId="176" fontId="27" fillId="2" borderId="22" xfId="49" applyNumberFormat="1" applyFont="1" applyFill="1" applyBorder="1" applyAlignment="1" applyProtection="1">
      <alignment vertical="center"/>
      <protection/>
    </xf>
    <xf numFmtId="176" fontId="27" fillId="2" borderId="22" xfId="62" applyNumberFormat="1" applyFont="1" applyFill="1" applyBorder="1" applyAlignment="1" applyProtection="1">
      <alignment vertical="center"/>
      <protection/>
    </xf>
    <xf numFmtId="4" fontId="28" fillId="2" borderId="22" xfId="49" applyNumberFormat="1" applyFont="1" applyFill="1" applyBorder="1" applyAlignment="1" applyProtection="1">
      <alignment vertical="center"/>
      <protection/>
    </xf>
    <xf numFmtId="4" fontId="28" fillId="2" borderId="22" xfId="62" applyNumberFormat="1" applyFont="1" applyFill="1" applyBorder="1" applyAlignment="1" applyProtection="1">
      <alignment vertical="center"/>
      <protection/>
    </xf>
    <xf numFmtId="4" fontId="28" fillId="2" borderId="24" xfId="62" applyNumberFormat="1" applyFont="1" applyFill="1" applyBorder="1" applyAlignment="1" applyProtection="1">
      <alignment vertical="center"/>
      <protection/>
    </xf>
    <xf numFmtId="0" fontId="27" fillId="0" borderId="10" xfId="62" applyFont="1" applyFill="1" applyBorder="1" applyAlignment="1" applyProtection="1">
      <alignment horizontal="center" vertical="center"/>
      <protection/>
    </xf>
    <xf numFmtId="176" fontId="27" fillId="0" borderId="19" xfId="49" applyNumberFormat="1" applyFont="1" applyFill="1" applyBorder="1" applyAlignment="1" applyProtection="1">
      <alignment vertical="center"/>
      <protection/>
    </xf>
    <xf numFmtId="4" fontId="28" fillId="0" borderId="21" xfId="49" applyNumberFormat="1" applyFont="1" applyFill="1" applyBorder="1" applyAlignment="1" applyProtection="1">
      <alignment vertical="center"/>
      <protection/>
    </xf>
    <xf numFmtId="0" fontId="27" fillId="0" borderId="24" xfId="62" applyFont="1" applyFill="1" applyBorder="1" applyAlignment="1">
      <alignment horizontal="center" vertical="center"/>
      <protection/>
    </xf>
    <xf numFmtId="0" fontId="27" fillId="18" borderId="25" xfId="62" applyFont="1" applyFill="1" applyBorder="1" applyAlignment="1" applyProtection="1">
      <alignment vertical="center" shrinkToFit="1"/>
      <protection/>
    </xf>
    <xf numFmtId="3" fontId="28" fillId="18" borderId="25" xfId="62" applyNumberFormat="1" applyFont="1" applyFill="1" applyBorder="1" applyAlignment="1" applyProtection="1">
      <alignment vertical="center"/>
      <protection/>
    </xf>
    <xf numFmtId="176" fontId="28" fillId="18" borderId="25" xfId="49" applyNumberFormat="1" applyFont="1" applyFill="1" applyBorder="1" applyAlignment="1" applyProtection="1">
      <alignment vertical="center"/>
      <protection/>
    </xf>
    <xf numFmtId="176" fontId="27" fillId="18" borderId="25" xfId="62" applyNumberFormat="1" applyFont="1" applyFill="1" applyBorder="1" applyAlignment="1" applyProtection="1">
      <alignment vertical="center"/>
      <protection/>
    </xf>
    <xf numFmtId="4" fontId="28" fillId="18" borderId="25" xfId="62" applyNumberFormat="1" applyFont="1" applyFill="1" applyBorder="1" applyAlignment="1" applyProtection="1">
      <alignment vertical="center"/>
      <protection/>
    </xf>
    <xf numFmtId="3" fontId="28" fillId="2" borderId="11" xfId="49" applyNumberFormat="1" applyFont="1" applyFill="1" applyBorder="1" applyAlignment="1" applyProtection="1">
      <alignment vertical="center"/>
      <protection/>
    </xf>
    <xf numFmtId="3" fontId="28" fillId="2" borderId="22" xfId="49" applyNumberFormat="1" applyFont="1" applyFill="1" applyBorder="1" applyAlignment="1" applyProtection="1">
      <alignment vertical="center"/>
      <protection/>
    </xf>
    <xf numFmtId="0" fontId="32" fillId="2" borderId="12" xfId="62" applyFont="1" applyFill="1" applyBorder="1" applyAlignment="1" applyProtection="1">
      <alignment vertical="center"/>
      <protection/>
    </xf>
    <xf numFmtId="0" fontId="32" fillId="2" borderId="14" xfId="62" applyFont="1" applyFill="1" applyBorder="1" applyAlignment="1" applyProtection="1">
      <alignment vertical="center"/>
      <protection/>
    </xf>
    <xf numFmtId="3" fontId="33" fillId="2" borderId="11" xfId="62" applyNumberFormat="1" applyFont="1" applyFill="1" applyBorder="1" applyAlignment="1" applyProtection="1">
      <alignment vertical="center"/>
      <protection/>
    </xf>
    <xf numFmtId="3" fontId="33" fillId="2" borderId="22" xfId="62" applyNumberFormat="1" applyFont="1" applyFill="1" applyBorder="1" applyAlignment="1" applyProtection="1">
      <alignment vertical="center"/>
      <protection/>
    </xf>
    <xf numFmtId="176" fontId="33" fillId="2" borderId="22" xfId="49" applyNumberFormat="1" applyFont="1" applyFill="1" applyBorder="1" applyAlignment="1" applyProtection="1">
      <alignment vertical="center"/>
      <protection/>
    </xf>
    <xf numFmtId="176" fontId="32" fillId="2" borderId="22" xfId="49" applyNumberFormat="1" applyFont="1" applyFill="1" applyBorder="1" applyAlignment="1" applyProtection="1">
      <alignment vertical="center"/>
      <protection/>
    </xf>
    <xf numFmtId="176" fontId="32" fillId="2" borderId="22" xfId="62" applyNumberFormat="1" applyFont="1" applyFill="1" applyBorder="1" applyAlignment="1" applyProtection="1">
      <alignment vertical="center"/>
      <protection/>
    </xf>
    <xf numFmtId="4" fontId="33" fillId="2" borderId="22" xfId="49" applyNumberFormat="1" applyFont="1" applyFill="1" applyBorder="1" applyAlignment="1" applyProtection="1">
      <alignment vertical="center"/>
      <protection/>
    </xf>
    <xf numFmtId="4" fontId="33" fillId="2" borderId="22" xfId="62" applyNumberFormat="1" applyFont="1" applyFill="1" applyBorder="1" applyAlignment="1" applyProtection="1">
      <alignment vertical="center"/>
      <protection/>
    </xf>
    <xf numFmtId="4" fontId="33" fillId="2" borderId="24" xfId="62" applyNumberFormat="1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176" fontId="28" fillId="0" borderId="10" xfId="62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/>
    </xf>
    <xf numFmtId="3" fontId="28" fillId="0" borderId="19" xfId="62" applyNumberFormat="1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>
      <alignment horizontal="center" vertical="center"/>
    </xf>
    <xf numFmtId="176" fontId="28" fillId="18" borderId="25" xfId="62" applyNumberFormat="1" applyFont="1" applyFill="1" applyBorder="1" applyAlignment="1" applyProtection="1">
      <alignment vertical="center"/>
      <protection/>
    </xf>
    <xf numFmtId="176" fontId="27" fillId="18" borderId="25" xfId="49" applyNumberFormat="1" applyFont="1" applyFill="1" applyBorder="1" applyAlignment="1" applyProtection="1">
      <alignment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32" fillId="6" borderId="26" xfId="62" applyFont="1" applyFill="1" applyBorder="1" applyAlignment="1" applyProtection="1">
      <alignment vertical="center"/>
      <protection/>
    </xf>
    <xf numFmtId="0" fontId="32" fillId="6" borderId="27" xfId="62" applyFont="1" applyFill="1" applyBorder="1" applyAlignment="1" applyProtection="1">
      <alignment vertical="center"/>
      <protection/>
    </xf>
    <xf numFmtId="3" fontId="33" fillId="6" borderId="17" xfId="62" applyNumberFormat="1" applyFont="1" applyFill="1" applyBorder="1" applyAlignment="1" applyProtection="1">
      <alignment vertical="center"/>
      <protection/>
    </xf>
    <xf numFmtId="3" fontId="33" fillId="6" borderId="15" xfId="62" applyNumberFormat="1" applyFont="1" applyFill="1" applyBorder="1" applyAlignment="1" applyProtection="1">
      <alignment vertical="center"/>
      <protection/>
    </xf>
    <xf numFmtId="176" fontId="33" fillId="6" borderId="15" xfId="49" applyNumberFormat="1" applyFont="1" applyFill="1" applyBorder="1" applyAlignment="1" applyProtection="1">
      <alignment vertical="center"/>
      <protection/>
    </xf>
    <xf numFmtId="176" fontId="32" fillId="6" borderId="15" xfId="49" applyNumberFormat="1" applyFont="1" applyFill="1" applyBorder="1" applyAlignment="1" applyProtection="1">
      <alignment vertical="center"/>
      <protection/>
    </xf>
    <xf numFmtId="176" fontId="32" fillId="6" borderId="15" xfId="62" applyNumberFormat="1" applyFont="1" applyFill="1" applyBorder="1" applyAlignment="1" applyProtection="1">
      <alignment vertical="center"/>
      <protection/>
    </xf>
    <xf numFmtId="4" fontId="33" fillId="6" borderId="15" xfId="49" applyNumberFormat="1" applyFont="1" applyFill="1" applyBorder="1" applyAlignment="1" applyProtection="1">
      <alignment vertical="center"/>
      <protection/>
    </xf>
    <xf numFmtId="4" fontId="33" fillId="6" borderId="15" xfId="62" applyNumberFormat="1" applyFont="1" applyFill="1" applyBorder="1" applyAlignment="1" applyProtection="1">
      <alignment vertical="center"/>
      <protection/>
    </xf>
    <xf numFmtId="4" fontId="33" fillId="6" borderId="16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 applyProtection="1">
      <alignment horizontal="center" vertical="center" shrinkToFit="1"/>
      <protection/>
    </xf>
    <xf numFmtId="176" fontId="28" fillId="0" borderId="20" xfId="62" applyNumberFormat="1" applyFont="1" applyFill="1" applyBorder="1" applyAlignment="1" applyProtection="1">
      <alignment vertical="center"/>
      <protection/>
    </xf>
    <xf numFmtId="176" fontId="28" fillId="18" borderId="22" xfId="62" applyNumberFormat="1" applyFont="1" applyFill="1" applyBorder="1" applyAlignment="1" applyProtection="1">
      <alignment vertical="center"/>
      <protection/>
    </xf>
    <xf numFmtId="176" fontId="28" fillId="0" borderId="21" xfId="49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>
      <alignment vertical="center"/>
      <protection/>
    </xf>
    <xf numFmtId="3" fontId="28" fillId="0" borderId="0" xfId="62" applyNumberFormat="1" applyFont="1" applyFill="1" applyBorder="1" applyAlignment="1" applyProtection="1">
      <alignment vertical="center"/>
      <protection/>
    </xf>
    <xf numFmtId="176" fontId="28" fillId="0" borderId="19" xfId="49" applyNumberFormat="1" applyFont="1" applyFill="1" applyBorder="1" applyAlignment="1" applyProtection="1">
      <alignment vertical="center"/>
      <protection/>
    </xf>
    <xf numFmtId="176" fontId="27" fillId="0" borderId="19" xfId="62" applyNumberFormat="1" applyFont="1" applyFill="1" applyBorder="1" applyAlignment="1" applyProtection="1">
      <alignment vertical="center"/>
      <protection/>
    </xf>
    <xf numFmtId="4" fontId="28" fillId="0" borderId="19" xfId="49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>
      <alignment horizontal="left" vertical="center"/>
      <protection/>
    </xf>
    <xf numFmtId="0" fontId="28" fillId="0" borderId="19" xfId="62" applyFont="1" applyFill="1" applyBorder="1" applyAlignment="1">
      <alignment horizontal="right" vertical="center"/>
      <protection/>
    </xf>
    <xf numFmtId="4" fontId="28" fillId="0" borderId="10" xfId="62" applyNumberFormat="1" applyFont="1" applyFill="1" applyBorder="1" applyAlignment="1" applyProtection="1">
      <alignment horizontal="right" vertical="center"/>
      <protection/>
    </xf>
    <xf numFmtId="4" fontId="28" fillId="0" borderId="19" xfId="62" applyNumberFormat="1" applyFont="1" applyFill="1" applyBorder="1" applyAlignment="1" applyProtection="1">
      <alignment horizontal="right" vertical="center"/>
      <protection/>
    </xf>
    <xf numFmtId="176" fontId="27" fillId="0" borderId="21" xfId="62" applyNumberFormat="1" applyFont="1" applyFill="1" applyBorder="1" applyAlignment="1" applyProtection="1">
      <alignment vertical="center"/>
      <protection/>
    </xf>
    <xf numFmtId="0" fontId="27" fillId="0" borderId="22" xfId="62" applyFont="1" applyFill="1" applyBorder="1" applyAlignment="1" applyProtection="1">
      <alignment horizontal="center" vertical="center"/>
      <protection/>
    </xf>
    <xf numFmtId="0" fontId="27" fillId="0" borderId="22" xfId="62" applyFont="1" applyFill="1" applyBorder="1" applyAlignment="1" applyProtection="1">
      <alignment vertical="center" shrinkToFit="1"/>
      <protection/>
    </xf>
    <xf numFmtId="3" fontId="28" fillId="0" borderId="22" xfId="62" applyNumberFormat="1" applyFont="1" applyFill="1" applyBorder="1" applyAlignment="1" applyProtection="1">
      <alignment vertical="center"/>
      <protection/>
    </xf>
    <xf numFmtId="176" fontId="28" fillId="0" borderId="22" xfId="49" applyNumberFormat="1" applyFont="1" applyFill="1" applyBorder="1" applyAlignment="1" applyProtection="1">
      <alignment vertical="center"/>
      <protection/>
    </xf>
    <xf numFmtId="176" fontId="27" fillId="0" borderId="22" xfId="49" applyNumberFormat="1" applyFont="1" applyFill="1" applyBorder="1" applyAlignment="1" applyProtection="1">
      <alignment vertical="center"/>
      <protection/>
    </xf>
    <xf numFmtId="176" fontId="27" fillId="0" borderId="22" xfId="62" applyNumberFormat="1" applyFont="1" applyFill="1" applyBorder="1" applyAlignment="1" applyProtection="1">
      <alignment vertical="center"/>
      <protection/>
    </xf>
    <xf numFmtId="4" fontId="28" fillId="0" borderId="22" xfId="49" applyNumberFormat="1" applyFont="1" applyFill="1" applyBorder="1" applyAlignment="1" applyProtection="1">
      <alignment vertical="center"/>
      <protection/>
    </xf>
    <xf numFmtId="4" fontId="28" fillId="0" borderId="22" xfId="62" applyNumberFormat="1" applyFont="1" applyFill="1" applyBorder="1" applyAlignment="1" applyProtection="1">
      <alignment vertical="center"/>
      <protection/>
    </xf>
    <xf numFmtId="4" fontId="28" fillId="0" borderId="24" xfId="62" applyNumberFormat="1" applyFont="1" applyFill="1" applyBorder="1" applyAlignment="1" applyProtection="1">
      <alignment vertical="center"/>
      <protection/>
    </xf>
    <xf numFmtId="4" fontId="28" fillId="0" borderId="11" xfId="62" applyNumberFormat="1" applyFont="1" applyFill="1" applyBorder="1" applyAlignment="1" applyProtection="1">
      <alignment vertical="center"/>
      <protection/>
    </xf>
    <xf numFmtId="0" fontId="27" fillId="6" borderId="12" xfId="62" applyFont="1" applyFill="1" applyBorder="1" applyAlignment="1" applyProtection="1">
      <alignment vertical="center"/>
      <protection/>
    </xf>
    <xf numFmtId="0" fontId="27" fillId="6" borderId="14" xfId="62" applyFont="1" applyFill="1" applyBorder="1" applyAlignment="1" applyProtection="1">
      <alignment vertical="center"/>
      <protection/>
    </xf>
    <xf numFmtId="3" fontId="28" fillId="6" borderId="11" xfId="62" applyNumberFormat="1" applyFont="1" applyFill="1" applyBorder="1" applyAlignment="1" applyProtection="1">
      <alignment vertical="center"/>
      <protection/>
    </xf>
    <xf numFmtId="3" fontId="28" fillId="6" borderId="22" xfId="62" applyNumberFormat="1" applyFont="1" applyFill="1" applyBorder="1" applyAlignment="1" applyProtection="1">
      <alignment vertical="center"/>
      <protection/>
    </xf>
    <xf numFmtId="176" fontId="28" fillId="6" borderId="22" xfId="62" applyNumberFormat="1" applyFont="1" applyFill="1" applyBorder="1" applyAlignment="1" applyProtection="1">
      <alignment vertical="center"/>
      <protection/>
    </xf>
    <xf numFmtId="176" fontId="27" fillId="6" borderId="22" xfId="62" applyNumberFormat="1" applyFont="1" applyFill="1" applyBorder="1" applyAlignment="1" applyProtection="1">
      <alignment vertical="center"/>
      <protection/>
    </xf>
    <xf numFmtId="4" fontId="28" fillId="6" borderId="22" xfId="62" applyNumberFormat="1" applyFont="1" applyFill="1" applyBorder="1" applyAlignment="1" applyProtection="1">
      <alignment vertical="center"/>
      <protection/>
    </xf>
    <xf numFmtId="4" fontId="28" fillId="6" borderId="24" xfId="62" applyNumberFormat="1" applyFont="1" applyFill="1" applyBorder="1" applyAlignment="1" applyProtection="1">
      <alignment vertical="center"/>
      <protection/>
    </xf>
    <xf numFmtId="0" fontId="27" fillId="0" borderId="19" xfId="62" applyFont="1" applyFill="1" applyBorder="1" applyAlignment="1" applyProtection="1">
      <alignment vertical="center" wrapText="1"/>
      <protection/>
    </xf>
    <xf numFmtId="0" fontId="27" fillId="0" borderId="19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 quotePrefix="1">
      <alignment horizontal="center" vertical="center"/>
      <protection/>
    </xf>
    <xf numFmtId="0" fontId="27" fillId="0" borderId="19" xfId="62" applyFont="1" applyFill="1" applyBorder="1" applyAlignment="1" applyProtection="1" quotePrefix="1">
      <alignment vertical="center"/>
      <protection/>
    </xf>
    <xf numFmtId="0" fontId="27" fillId="0" borderId="19" xfId="62" applyFont="1" applyFill="1" applyBorder="1" applyAlignment="1" applyProtection="1">
      <alignment vertical="center"/>
      <protection/>
    </xf>
    <xf numFmtId="176" fontId="27" fillId="0" borderId="21" xfId="49" applyNumberFormat="1" applyFont="1" applyFill="1" applyBorder="1" applyAlignment="1" applyProtection="1">
      <alignment vertical="center"/>
      <protection/>
    </xf>
    <xf numFmtId="3" fontId="28" fillId="6" borderId="12" xfId="62" applyNumberFormat="1" applyFont="1" applyFill="1" applyBorder="1" applyAlignment="1" applyProtection="1">
      <alignment vertical="center"/>
      <protection/>
    </xf>
    <xf numFmtId="176" fontId="28" fillId="6" borderId="12" xfId="62" applyNumberFormat="1" applyFont="1" applyFill="1" applyBorder="1" applyAlignment="1" applyProtection="1">
      <alignment vertical="center"/>
      <protection/>
    </xf>
    <xf numFmtId="176" fontId="27" fillId="6" borderId="12" xfId="62" applyNumberFormat="1" applyFont="1" applyFill="1" applyBorder="1" applyAlignment="1" applyProtection="1">
      <alignment vertical="center"/>
      <protection/>
    </xf>
    <xf numFmtId="4" fontId="28" fillId="6" borderId="12" xfId="62" applyNumberFormat="1" applyFont="1" applyFill="1" applyBorder="1" applyAlignment="1" applyProtection="1">
      <alignment vertical="center"/>
      <protection/>
    </xf>
    <xf numFmtId="4" fontId="28" fillId="6" borderId="11" xfId="62" applyNumberFormat="1" applyFont="1" applyFill="1" applyBorder="1" applyAlignment="1" applyProtection="1">
      <alignment vertical="center"/>
      <protection/>
    </xf>
    <xf numFmtId="176" fontId="33" fillId="6" borderId="17" xfId="62" applyNumberFormat="1" applyFont="1" applyFill="1" applyBorder="1" applyAlignment="1" applyProtection="1">
      <alignment vertical="center"/>
      <protection/>
    </xf>
    <xf numFmtId="176" fontId="32" fillId="6" borderId="17" xfId="62" applyNumberFormat="1" applyFont="1" applyFill="1" applyBorder="1" applyAlignment="1" applyProtection="1">
      <alignment vertical="center"/>
      <protection/>
    </xf>
    <xf numFmtId="178" fontId="33" fillId="6" borderId="17" xfId="62" applyNumberFormat="1" applyFont="1" applyFill="1" applyBorder="1" applyAlignment="1" applyProtection="1">
      <alignment vertical="center"/>
      <protection/>
    </xf>
    <xf numFmtId="4" fontId="33" fillId="6" borderId="17" xfId="62" applyNumberFormat="1" applyFont="1" applyFill="1" applyBorder="1" applyAlignment="1" applyProtection="1">
      <alignment vertical="center"/>
      <protection/>
    </xf>
    <xf numFmtId="0" fontId="27" fillId="0" borderId="20" xfId="62" applyFont="1" applyFill="1" applyBorder="1" applyAlignment="1" applyProtection="1">
      <alignment vertical="center" wrapText="1" shrinkToFit="1"/>
      <protection/>
    </xf>
    <xf numFmtId="3" fontId="28" fillId="18" borderId="23" xfId="49" applyNumberFormat="1" applyFont="1" applyFill="1" applyBorder="1" applyAlignment="1" applyProtection="1">
      <alignment vertical="center"/>
      <protection/>
    </xf>
    <xf numFmtId="3" fontId="28" fillId="18" borderId="22" xfId="49" applyNumberFormat="1" applyFont="1" applyFill="1" applyBorder="1" applyAlignment="1" applyProtection="1">
      <alignment vertical="center"/>
      <protection/>
    </xf>
    <xf numFmtId="0" fontId="27" fillId="0" borderId="28" xfId="62" applyFont="1" applyFill="1" applyBorder="1" applyAlignment="1" applyProtection="1">
      <alignment horizontal="center" vertical="center"/>
      <protection/>
    </xf>
    <xf numFmtId="0" fontId="27" fillId="0" borderId="29" xfId="62" applyFont="1" applyFill="1" applyBorder="1" applyAlignment="1" applyProtection="1">
      <alignment horizontal="center" vertical="center"/>
      <protection/>
    </xf>
    <xf numFmtId="0" fontId="27" fillId="0" borderId="30" xfId="62" applyFont="1" applyFill="1" applyBorder="1" applyAlignment="1" applyProtection="1">
      <alignment vertical="center" shrinkToFit="1"/>
      <protection/>
    </xf>
    <xf numFmtId="3" fontId="28" fillId="0" borderId="30" xfId="62" applyNumberFormat="1" applyFont="1" applyFill="1" applyBorder="1" applyAlignment="1" applyProtection="1">
      <alignment vertical="center"/>
      <protection/>
    </xf>
    <xf numFmtId="3" fontId="28" fillId="0" borderId="29" xfId="62" applyNumberFormat="1" applyFont="1" applyFill="1" applyBorder="1" applyAlignment="1" applyProtection="1">
      <alignment vertical="center"/>
      <protection/>
    </xf>
    <xf numFmtId="176" fontId="28" fillId="0" borderId="30" xfId="49" applyNumberFormat="1" applyFont="1" applyFill="1" applyBorder="1" applyAlignment="1" applyProtection="1">
      <alignment vertical="center"/>
      <protection/>
    </xf>
    <xf numFmtId="176" fontId="27" fillId="0" borderId="29" xfId="49" applyNumberFormat="1" applyFont="1" applyFill="1" applyBorder="1" applyAlignment="1" applyProtection="1">
      <alignment vertical="center"/>
      <protection/>
    </xf>
    <xf numFmtId="176" fontId="27" fillId="0" borderId="29" xfId="62" applyNumberFormat="1" applyFont="1" applyFill="1" applyBorder="1" applyAlignment="1" applyProtection="1">
      <alignment vertical="center"/>
      <protection/>
    </xf>
    <xf numFmtId="4" fontId="28" fillId="0" borderId="29" xfId="49" applyNumberFormat="1" applyFont="1" applyFill="1" applyBorder="1" applyAlignment="1" applyProtection="1">
      <alignment vertical="center"/>
      <protection/>
    </xf>
    <xf numFmtId="4" fontId="28" fillId="0" borderId="29" xfId="62" applyNumberFormat="1" applyFont="1" applyFill="1" applyBorder="1" applyAlignment="1" applyProtection="1">
      <alignment horizontal="center" vertical="center"/>
      <protection/>
    </xf>
    <xf numFmtId="4" fontId="28" fillId="0" borderId="30" xfId="62" applyNumberFormat="1" applyFont="1" applyFill="1" applyBorder="1" applyAlignment="1" applyProtection="1">
      <alignment horizontal="center" vertical="center"/>
      <protection/>
    </xf>
    <xf numFmtId="0" fontId="32" fillId="0" borderId="10" xfId="62" applyFont="1" applyFill="1" applyBorder="1" applyAlignment="1" applyProtection="1">
      <alignment horizontal="center" vertical="center"/>
      <protection/>
    </xf>
    <xf numFmtId="3" fontId="33" fillId="2" borderId="12" xfId="62" applyNumberFormat="1" applyFont="1" applyFill="1" applyBorder="1" applyAlignment="1" applyProtection="1">
      <alignment vertical="center"/>
      <protection/>
    </xf>
    <xf numFmtId="176" fontId="32" fillId="2" borderId="12" xfId="49" applyNumberFormat="1" applyFont="1" applyFill="1" applyBorder="1" applyAlignment="1" applyProtection="1">
      <alignment vertical="center"/>
      <protection/>
    </xf>
    <xf numFmtId="176" fontId="32" fillId="2" borderId="12" xfId="62" applyNumberFormat="1" applyFont="1" applyFill="1" applyBorder="1" applyAlignment="1" applyProtection="1">
      <alignment vertical="center"/>
      <protection/>
    </xf>
    <xf numFmtId="4" fontId="33" fillId="2" borderId="12" xfId="49" applyNumberFormat="1" applyFont="1" applyFill="1" applyBorder="1" applyAlignment="1" applyProtection="1">
      <alignment vertical="center"/>
      <protection/>
    </xf>
    <xf numFmtId="4" fontId="33" fillId="2" borderId="12" xfId="62" applyNumberFormat="1" applyFont="1" applyFill="1" applyBorder="1" applyAlignment="1" applyProtection="1">
      <alignment horizontal="center" vertical="center"/>
      <protection/>
    </xf>
    <xf numFmtId="4" fontId="33" fillId="2" borderId="11" xfId="62" applyNumberFormat="1" applyFont="1" applyFill="1" applyBorder="1" applyAlignment="1" applyProtection="1">
      <alignment horizontal="center" vertical="center"/>
      <protection/>
    </xf>
    <xf numFmtId="0" fontId="26" fillId="0" borderId="0" xfId="62" applyFont="1" applyFill="1" applyBorder="1" applyAlignment="1">
      <alignment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>
      <alignment vertical="center"/>
      <protection/>
    </xf>
    <xf numFmtId="179" fontId="28" fillId="18" borderId="25" xfId="62" applyNumberFormat="1" applyFont="1" applyFill="1" applyBorder="1" applyAlignment="1" applyProtection="1">
      <alignment vertical="center"/>
      <protection/>
    </xf>
    <xf numFmtId="176" fontId="28" fillId="2" borderId="11" xfId="62" applyNumberFormat="1" applyFont="1" applyFill="1" applyBorder="1" applyAlignment="1" applyProtection="1">
      <alignment vertical="center"/>
      <protection/>
    </xf>
    <xf numFmtId="176" fontId="27" fillId="2" borderId="11" xfId="62" applyNumberFormat="1" applyFont="1" applyFill="1" applyBorder="1" applyAlignment="1" applyProtection="1">
      <alignment vertical="center"/>
      <protection/>
    </xf>
    <xf numFmtId="179" fontId="28" fillId="2" borderId="11" xfId="62" applyNumberFormat="1" applyFont="1" applyFill="1" applyBorder="1" applyAlignment="1" applyProtection="1">
      <alignment vertical="center"/>
      <protection/>
    </xf>
    <xf numFmtId="4" fontId="28" fillId="2" borderId="11" xfId="62" applyNumberFormat="1" applyFont="1" applyFill="1" applyBorder="1" applyAlignment="1" applyProtection="1">
      <alignment vertical="center"/>
      <protection/>
    </xf>
    <xf numFmtId="0" fontId="27" fillId="0" borderId="16" xfId="62" applyFont="1" applyFill="1" applyBorder="1" applyAlignment="1">
      <alignment horizontal="center" vertical="center"/>
      <protection/>
    </xf>
    <xf numFmtId="3" fontId="33" fillId="6" borderId="16" xfId="62" applyNumberFormat="1" applyFont="1" applyFill="1" applyBorder="1" applyAlignment="1" applyProtection="1">
      <alignment vertical="center"/>
      <protection/>
    </xf>
    <xf numFmtId="4" fontId="33" fillId="6" borderId="27" xfId="62" applyNumberFormat="1" applyFont="1" applyFill="1" applyBorder="1" applyAlignment="1" applyProtection="1">
      <alignment vertical="center"/>
      <protection/>
    </xf>
    <xf numFmtId="0" fontId="27" fillId="0" borderId="28" xfId="62" applyFont="1" applyFill="1" applyBorder="1" applyAlignment="1">
      <alignment horizontal="center" vertical="center"/>
      <protection/>
    </xf>
    <xf numFmtId="0" fontId="27" fillId="0" borderId="10" xfId="62" applyFont="1" applyFill="1" applyBorder="1" applyAlignment="1" applyProtection="1">
      <alignment vertical="center"/>
      <protection/>
    </xf>
    <xf numFmtId="0" fontId="27" fillId="0" borderId="28" xfId="0" applyFont="1" applyFill="1" applyBorder="1" applyAlignment="1">
      <alignment/>
    </xf>
    <xf numFmtId="178" fontId="28" fillId="0" borderId="10" xfId="49" applyNumberFormat="1" applyFont="1" applyFill="1" applyBorder="1" applyAlignment="1" applyProtection="1">
      <alignment vertical="center"/>
      <protection/>
    </xf>
    <xf numFmtId="3" fontId="33" fillId="6" borderId="26" xfId="62" applyNumberFormat="1" applyFont="1" applyFill="1" applyBorder="1" applyAlignment="1" applyProtection="1">
      <alignment vertical="center"/>
      <protection/>
    </xf>
    <xf numFmtId="176" fontId="33" fillId="6" borderId="26" xfId="62" applyNumberFormat="1" applyFont="1" applyFill="1" applyBorder="1" applyAlignment="1" applyProtection="1">
      <alignment vertical="center"/>
      <protection/>
    </xf>
    <xf numFmtId="176" fontId="32" fillId="6" borderId="26" xfId="62" applyNumberFormat="1" applyFont="1" applyFill="1" applyBorder="1" applyAlignment="1" applyProtection="1">
      <alignment vertical="center"/>
      <protection/>
    </xf>
    <xf numFmtId="4" fontId="33" fillId="6" borderId="26" xfId="62" applyNumberFormat="1" applyFont="1" applyFill="1" applyBorder="1" applyAlignment="1" applyProtection="1">
      <alignment vertical="center"/>
      <protection/>
    </xf>
    <xf numFmtId="0" fontId="27" fillId="0" borderId="32" xfId="62" applyFont="1" applyFill="1" applyBorder="1" applyAlignment="1" applyProtection="1">
      <alignment horizontal="center" vertical="center"/>
      <protection/>
    </xf>
    <xf numFmtId="0" fontId="27" fillId="0" borderId="33" xfId="62" applyFont="1" applyFill="1" applyBorder="1" applyAlignment="1" applyProtection="1">
      <alignment vertical="center" shrinkToFit="1"/>
      <protection/>
    </xf>
    <xf numFmtId="3" fontId="28" fillId="0" borderId="28" xfId="62" applyNumberFormat="1" applyFont="1" applyFill="1" applyBorder="1" applyAlignment="1" applyProtection="1">
      <alignment vertical="center"/>
      <protection/>
    </xf>
    <xf numFmtId="3" fontId="28" fillId="0" borderId="34" xfId="62" applyNumberFormat="1" applyFont="1" applyFill="1" applyBorder="1" applyAlignment="1" applyProtection="1">
      <alignment vertical="center"/>
      <protection/>
    </xf>
    <xf numFmtId="176" fontId="28" fillId="0" borderId="28" xfId="49" applyNumberFormat="1" applyFont="1" applyFill="1" applyBorder="1" applyAlignment="1" applyProtection="1">
      <alignment vertical="center"/>
      <protection/>
    </xf>
    <xf numFmtId="176" fontId="27" fillId="0" borderId="34" xfId="49" applyNumberFormat="1" applyFont="1" applyFill="1" applyBorder="1" applyAlignment="1">
      <alignment vertical="center"/>
    </xf>
    <xf numFmtId="176" fontId="27" fillId="0" borderId="34" xfId="62" applyNumberFormat="1" applyFont="1" applyFill="1" applyBorder="1" applyAlignment="1" applyProtection="1">
      <alignment vertical="center"/>
      <protection/>
    </xf>
    <xf numFmtId="4" fontId="28" fillId="0" borderId="34" xfId="49" applyNumberFormat="1" applyFont="1" applyFill="1" applyBorder="1" applyAlignment="1" applyProtection="1">
      <alignment vertical="center"/>
      <protection/>
    </xf>
    <xf numFmtId="4" fontId="28" fillId="0" borderId="34" xfId="62" applyNumberFormat="1" applyFont="1" applyFill="1" applyBorder="1" applyAlignment="1" applyProtection="1">
      <alignment vertical="center"/>
      <protection/>
    </xf>
    <xf numFmtId="4" fontId="28" fillId="0" borderId="28" xfId="62" applyNumberFormat="1" applyFont="1" applyFill="1" applyBorder="1" applyAlignment="1" applyProtection="1">
      <alignment vertical="center"/>
      <protection/>
    </xf>
    <xf numFmtId="0" fontId="27" fillId="0" borderId="31" xfId="62" applyFont="1" applyFill="1" applyBorder="1" applyAlignment="1" applyProtection="1">
      <alignment horizontal="center" vertical="center"/>
      <protection/>
    </xf>
    <xf numFmtId="0" fontId="27" fillId="0" borderId="35" xfId="62" applyFont="1" applyFill="1" applyBorder="1" applyAlignment="1" applyProtection="1">
      <alignment vertical="center" shrinkToFit="1"/>
      <protection/>
    </xf>
    <xf numFmtId="3" fontId="28" fillId="0" borderId="35" xfId="62" applyNumberFormat="1" applyFont="1" applyFill="1" applyBorder="1" applyAlignment="1" applyProtection="1">
      <alignment vertical="center"/>
      <protection/>
    </xf>
    <xf numFmtId="0" fontId="27" fillId="0" borderId="36" xfId="62" applyFont="1" applyFill="1" applyBorder="1" applyAlignment="1" applyProtection="1">
      <alignment horizontal="center" vertical="center"/>
      <protection/>
    </xf>
    <xf numFmtId="0" fontId="27" fillId="18" borderId="37" xfId="62" applyFont="1" applyFill="1" applyBorder="1" applyAlignment="1" applyProtection="1">
      <alignment vertical="center" shrinkToFit="1"/>
      <protection/>
    </xf>
    <xf numFmtId="3" fontId="28" fillId="18" borderId="24" xfId="62" applyNumberFormat="1" applyFont="1" applyFill="1" applyBorder="1" applyAlignment="1" applyProtection="1">
      <alignment vertical="center"/>
      <protection/>
    </xf>
    <xf numFmtId="3" fontId="27" fillId="18" borderId="22" xfId="49" applyNumberFormat="1" applyFont="1" applyFill="1" applyBorder="1" applyAlignment="1" applyProtection="1">
      <alignment vertical="center"/>
      <protection/>
    </xf>
    <xf numFmtId="176" fontId="28" fillId="0" borderId="38" xfId="49" applyNumberFormat="1" applyFont="1" applyFill="1" applyBorder="1" applyAlignment="1" applyProtection="1">
      <alignment vertical="center"/>
      <protection/>
    </xf>
    <xf numFmtId="3" fontId="27" fillId="18" borderId="25" xfId="49" applyNumberFormat="1" applyFont="1" applyFill="1" applyBorder="1" applyAlignment="1" applyProtection="1">
      <alignment vertical="center"/>
      <protection/>
    </xf>
    <xf numFmtId="0" fontId="27" fillId="0" borderId="38" xfId="62" applyFont="1" applyFill="1" applyBorder="1" applyAlignment="1" applyProtection="1">
      <alignment horizontal="center" vertical="center"/>
      <protection/>
    </xf>
    <xf numFmtId="0" fontId="27" fillId="0" borderId="39" xfId="62" applyFont="1" applyFill="1" applyBorder="1" applyAlignment="1" applyProtection="1">
      <alignment vertical="center" shrinkToFit="1"/>
      <protection/>
    </xf>
    <xf numFmtId="3" fontId="28" fillId="0" borderId="39" xfId="62" applyNumberFormat="1" applyFont="1" applyFill="1" applyBorder="1" applyAlignment="1" applyProtection="1">
      <alignment vertical="center"/>
      <protection/>
    </xf>
    <xf numFmtId="176" fontId="27" fillId="0" borderId="39" xfId="49" applyNumberFormat="1" applyFont="1" applyFill="1" applyBorder="1" applyAlignment="1" applyProtection="1">
      <alignment vertical="center"/>
      <protection/>
    </xf>
    <xf numFmtId="176" fontId="27" fillId="0" borderId="39" xfId="62" applyNumberFormat="1" applyFont="1" applyFill="1" applyBorder="1" applyAlignment="1" applyProtection="1">
      <alignment vertical="center"/>
      <protection/>
    </xf>
    <xf numFmtId="4" fontId="28" fillId="0" borderId="39" xfId="49" applyNumberFormat="1" applyFont="1" applyFill="1" applyBorder="1" applyAlignment="1" applyProtection="1">
      <alignment vertical="center"/>
      <protection/>
    </xf>
    <xf numFmtId="4" fontId="28" fillId="0" borderId="39" xfId="62" applyNumberFormat="1" applyFont="1" applyFill="1" applyBorder="1" applyAlignment="1" applyProtection="1">
      <alignment vertical="center"/>
      <protection/>
    </xf>
    <xf numFmtId="4" fontId="28" fillId="0" borderId="38" xfId="62" applyNumberFormat="1" applyFont="1" applyFill="1" applyBorder="1" applyAlignment="1" applyProtection="1">
      <alignment vertical="center"/>
      <protection/>
    </xf>
    <xf numFmtId="0" fontId="27" fillId="0" borderId="24" xfId="62" applyFont="1" applyFill="1" applyBorder="1" applyAlignment="1" applyProtection="1">
      <alignment horizontal="center" vertical="center"/>
      <protection/>
    </xf>
    <xf numFmtId="4" fontId="28" fillId="18" borderId="25" xfId="49" applyNumberFormat="1" applyFont="1" applyFill="1" applyBorder="1" applyAlignment="1" applyProtection="1">
      <alignment vertical="center"/>
      <protection/>
    </xf>
    <xf numFmtId="0" fontId="27" fillId="0" borderId="24" xfId="62" applyFont="1" applyFill="1" applyBorder="1" applyAlignment="1" applyProtection="1">
      <alignment vertical="center"/>
      <protection/>
    </xf>
    <xf numFmtId="0" fontId="27" fillId="0" borderId="37" xfId="62" applyFont="1" applyFill="1" applyBorder="1" applyAlignment="1" applyProtection="1">
      <alignment vertical="center" shrinkToFit="1"/>
      <protection/>
    </xf>
    <xf numFmtId="3" fontId="28" fillId="0" borderId="24" xfId="62" applyNumberFormat="1" applyFont="1" applyFill="1" applyBorder="1" applyAlignment="1" applyProtection="1">
      <alignment vertical="center"/>
      <protection/>
    </xf>
    <xf numFmtId="176" fontId="28" fillId="0" borderId="11" xfId="49" applyNumberFormat="1" applyFont="1" applyFill="1" applyBorder="1" applyAlignment="1" applyProtection="1">
      <alignment vertical="center"/>
      <protection/>
    </xf>
    <xf numFmtId="176" fontId="27" fillId="0" borderId="11" xfId="49" applyNumberFormat="1" applyFont="1" applyFill="1" applyBorder="1" applyAlignment="1" applyProtection="1">
      <alignment vertical="center"/>
      <protection/>
    </xf>
    <xf numFmtId="176" fontId="28" fillId="6" borderId="22" xfId="49" applyNumberFormat="1" applyFont="1" applyFill="1" applyBorder="1" applyAlignment="1" applyProtection="1">
      <alignment vertical="center"/>
      <protection/>
    </xf>
    <xf numFmtId="176" fontId="27" fillId="6" borderId="22" xfId="49" applyNumberFormat="1" applyFont="1" applyFill="1" applyBorder="1" applyAlignment="1" applyProtection="1">
      <alignment vertical="center"/>
      <protection/>
    </xf>
    <xf numFmtId="4" fontId="28" fillId="6" borderId="22" xfId="4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27" fillId="0" borderId="11" xfId="62" applyFont="1" applyFill="1" applyBorder="1" applyAlignment="1" applyProtection="1">
      <alignment horizontal="center" vertical="center"/>
      <protection/>
    </xf>
    <xf numFmtId="0" fontId="27" fillId="0" borderId="13" xfId="62" applyFont="1" applyFill="1" applyBorder="1" applyAlignment="1" applyProtection="1">
      <alignment vertical="center" shrinkToFit="1"/>
      <protection/>
    </xf>
    <xf numFmtId="3" fontId="28" fillId="0" borderId="12" xfId="62" applyNumberFormat="1" applyFont="1" applyFill="1" applyBorder="1" applyAlignment="1" applyProtection="1">
      <alignment vertical="center"/>
      <protection/>
    </xf>
    <xf numFmtId="176" fontId="28" fillId="0" borderId="12" xfId="49" applyNumberFormat="1" applyFont="1" applyFill="1" applyBorder="1" applyAlignment="1" applyProtection="1">
      <alignment vertical="center"/>
      <protection/>
    </xf>
    <xf numFmtId="176" fontId="27" fillId="0" borderId="12" xfId="49" applyNumberFormat="1" applyFont="1" applyFill="1" applyBorder="1" applyAlignment="1" applyProtection="1">
      <alignment vertical="center"/>
      <protection/>
    </xf>
    <xf numFmtId="176" fontId="27" fillId="0" borderId="12" xfId="62" applyNumberFormat="1" applyFont="1" applyFill="1" applyBorder="1" applyAlignment="1" applyProtection="1">
      <alignment vertical="center"/>
      <protection/>
    </xf>
    <xf numFmtId="4" fontId="27" fillId="0" borderId="12" xfId="49" applyNumberFormat="1" applyFont="1" applyFill="1" applyBorder="1" applyAlignment="1" applyProtection="1">
      <alignment vertical="center"/>
      <protection/>
    </xf>
    <xf numFmtId="4" fontId="28" fillId="0" borderId="12" xfId="49" applyNumberFormat="1" applyFont="1" applyFill="1" applyBorder="1" applyAlignment="1" applyProtection="1">
      <alignment vertical="center"/>
      <protection/>
    </xf>
    <xf numFmtId="4" fontId="28" fillId="0" borderId="12" xfId="62" applyNumberFormat="1" applyFont="1" applyFill="1" applyBorder="1" applyAlignment="1" applyProtection="1">
      <alignment vertical="center"/>
      <protection/>
    </xf>
    <xf numFmtId="176" fontId="28" fillId="6" borderId="12" xfId="49" applyNumberFormat="1" applyFont="1" applyFill="1" applyBorder="1" applyAlignment="1" applyProtection="1">
      <alignment vertical="center"/>
      <protection/>
    </xf>
    <xf numFmtId="176" fontId="28" fillId="6" borderId="11" xfId="62" applyNumberFormat="1" applyFont="1" applyFill="1" applyBorder="1" applyAlignment="1" applyProtection="1">
      <alignment vertical="center"/>
      <protection/>
    </xf>
    <xf numFmtId="0" fontId="27" fillId="0" borderId="11" xfId="62" applyFont="1" applyFill="1" applyBorder="1" applyAlignment="1" applyProtection="1">
      <alignment vertical="center" shrinkToFit="1"/>
      <protection/>
    </xf>
    <xf numFmtId="4" fontId="28" fillId="0" borderId="12" xfId="62" applyNumberFormat="1" applyFont="1" applyFill="1" applyBorder="1" applyAlignment="1" applyProtection="1">
      <alignment horizontal="center" vertical="center"/>
      <protection/>
    </xf>
    <xf numFmtId="4" fontId="28" fillId="0" borderId="11" xfId="62" applyNumberFormat="1" applyFont="1" applyFill="1" applyBorder="1" applyAlignment="1" applyProtection="1">
      <alignment horizontal="center" vertical="center"/>
      <protection/>
    </xf>
    <xf numFmtId="176" fontId="28" fillId="6" borderId="11" xfId="49" applyNumberFormat="1" applyFont="1" applyFill="1" applyBorder="1" applyAlignment="1" applyProtection="1">
      <alignment vertical="center"/>
      <protection/>
    </xf>
    <xf numFmtId="176" fontId="27" fillId="6" borderId="11" xfId="62" applyNumberFormat="1" applyFont="1" applyFill="1" applyBorder="1" applyAlignment="1" applyProtection="1">
      <alignment vertical="center"/>
      <protection/>
    </xf>
    <xf numFmtId="4" fontId="27" fillId="6" borderId="11" xfId="62" applyNumberFormat="1" applyFont="1" applyFill="1" applyBorder="1" applyAlignment="1" applyProtection="1">
      <alignment vertical="center"/>
      <protection/>
    </xf>
    <xf numFmtId="0" fontId="27" fillId="0" borderId="16" xfId="62" applyFont="1" applyFill="1" applyBorder="1" applyAlignment="1" applyProtection="1">
      <alignment horizontal="center" vertical="center"/>
      <protection/>
    </xf>
    <xf numFmtId="176" fontId="33" fillId="6" borderId="16" xfId="62" applyNumberFormat="1" applyFont="1" applyFill="1" applyBorder="1" applyAlignment="1" applyProtection="1">
      <alignment vertical="center"/>
      <protection/>
    </xf>
    <xf numFmtId="4" fontId="32" fillId="6" borderId="16" xfId="62" applyNumberFormat="1" applyFont="1" applyFill="1" applyBorder="1" applyAlignment="1" applyProtection="1">
      <alignment vertical="center"/>
      <protection/>
    </xf>
    <xf numFmtId="176" fontId="32" fillId="6" borderId="16" xfId="62" applyNumberFormat="1" applyFont="1" applyFill="1" applyBorder="1" applyAlignment="1" applyProtection="1">
      <alignment vertical="center"/>
      <protection/>
    </xf>
    <xf numFmtId="0" fontId="27" fillId="0" borderId="31" xfId="62" applyFont="1" applyFill="1" applyBorder="1" applyAlignment="1" applyProtection="1">
      <alignment vertical="center" shrinkToFit="1"/>
      <protection/>
    </xf>
    <xf numFmtId="3" fontId="28" fillId="0" borderId="31" xfId="62" applyNumberFormat="1" applyFont="1" applyFill="1" applyBorder="1" applyAlignment="1" applyProtection="1">
      <alignment vertical="center"/>
      <protection/>
    </xf>
    <xf numFmtId="176" fontId="28" fillId="0" borderId="31" xfId="49" applyNumberFormat="1" applyFont="1" applyFill="1" applyBorder="1" applyAlignment="1" applyProtection="1">
      <alignment vertical="center"/>
      <protection/>
    </xf>
    <xf numFmtId="176" fontId="27" fillId="0" borderId="31" xfId="49" applyNumberFormat="1" applyFont="1" applyFill="1" applyBorder="1" applyAlignment="1" applyProtection="1">
      <alignment vertical="center"/>
      <protection/>
    </xf>
    <xf numFmtId="176" fontId="27" fillId="0" borderId="31" xfId="62" applyNumberFormat="1" applyFont="1" applyFill="1" applyBorder="1" applyAlignment="1" applyProtection="1">
      <alignment vertical="center"/>
      <protection/>
    </xf>
    <xf numFmtId="4" fontId="28" fillId="0" borderId="31" xfId="49" applyNumberFormat="1" applyFont="1" applyFill="1" applyBorder="1" applyAlignment="1" applyProtection="1">
      <alignment vertical="center"/>
      <protection/>
    </xf>
    <xf numFmtId="4" fontId="28" fillId="0" borderId="31" xfId="62" applyNumberFormat="1" applyFont="1" applyFill="1" applyBorder="1" applyAlignment="1" applyProtection="1">
      <alignment vertical="center"/>
      <protection/>
    </xf>
    <xf numFmtId="4" fontId="28" fillId="0" borderId="22" xfId="62" applyNumberFormat="1" applyFont="1" applyFill="1" applyBorder="1" applyAlignment="1" applyProtection="1">
      <alignment horizontal="center" vertical="center"/>
      <protection/>
    </xf>
    <xf numFmtId="4" fontId="28" fillId="0" borderId="24" xfId="62" applyNumberFormat="1" applyFont="1" applyFill="1" applyBorder="1" applyAlignment="1" applyProtection="1">
      <alignment horizontal="center" vertical="center"/>
      <protection/>
    </xf>
    <xf numFmtId="0" fontId="24" fillId="0" borderId="24" xfId="62" applyFont="1" applyFill="1" applyBorder="1" applyAlignment="1">
      <alignment horizontal="center" vertical="center"/>
      <protection/>
    </xf>
    <xf numFmtId="0" fontId="26" fillId="6" borderId="12" xfId="62" applyFont="1" applyFill="1" applyBorder="1" applyAlignment="1" applyProtection="1">
      <alignment vertical="center"/>
      <protection/>
    </xf>
    <xf numFmtId="0" fontId="26" fillId="6" borderId="14" xfId="62" applyFont="1" applyFill="1" applyBorder="1" applyAlignment="1" applyProtection="1">
      <alignment vertical="center"/>
      <protection/>
    </xf>
    <xf numFmtId="3" fontId="34" fillId="6" borderId="11" xfId="62" applyNumberFormat="1" applyFont="1" applyFill="1" applyBorder="1" applyAlignment="1" applyProtection="1">
      <alignment vertical="center"/>
      <protection/>
    </xf>
    <xf numFmtId="3" fontId="34" fillId="6" borderId="22" xfId="62" applyNumberFormat="1" applyFont="1" applyFill="1" applyBorder="1" applyAlignment="1" applyProtection="1">
      <alignment vertical="center"/>
      <protection/>
    </xf>
    <xf numFmtId="176" fontId="34" fillId="6" borderId="22" xfId="62" applyNumberFormat="1" applyFont="1" applyFill="1" applyBorder="1" applyAlignment="1" applyProtection="1">
      <alignment vertical="center"/>
      <protection/>
    </xf>
    <xf numFmtId="176" fontId="26" fillId="6" borderId="22" xfId="62" applyNumberFormat="1" applyFont="1" applyFill="1" applyBorder="1" applyAlignment="1" applyProtection="1">
      <alignment vertical="center"/>
      <protection/>
    </xf>
    <xf numFmtId="4" fontId="34" fillId="6" borderId="22" xfId="62" applyNumberFormat="1" applyFont="1" applyFill="1" applyBorder="1" applyAlignment="1" applyProtection="1">
      <alignment vertical="center"/>
      <protection/>
    </xf>
    <xf numFmtId="4" fontId="34" fillId="6" borderId="11" xfId="62" applyNumberFormat="1" applyFont="1" applyFill="1" applyBorder="1" applyAlignment="1" applyProtection="1">
      <alignment vertical="center"/>
      <protection/>
    </xf>
    <xf numFmtId="0" fontId="24" fillId="0" borderId="0" xfId="62" applyFont="1" applyFill="1" applyBorder="1" applyAlignment="1">
      <alignment horizontal="center" vertical="center"/>
      <protection/>
    </xf>
    <xf numFmtId="0" fontId="35" fillId="0" borderId="0" xfId="62" applyFont="1" applyFill="1" applyBorder="1" applyAlignment="1">
      <alignment vertical="center"/>
      <protection/>
    </xf>
    <xf numFmtId="176" fontId="35" fillId="0" borderId="0" xfId="49" applyNumberFormat="1" applyFont="1" applyFill="1" applyBorder="1" applyAlignment="1">
      <alignment vertical="center"/>
    </xf>
    <xf numFmtId="176" fontId="24" fillId="0" borderId="0" xfId="49" applyNumberFormat="1" applyFont="1" applyFill="1" applyBorder="1" applyAlignment="1">
      <alignment vertical="center"/>
    </xf>
    <xf numFmtId="176" fontId="24" fillId="0" borderId="0" xfId="62" applyNumberFormat="1" applyFont="1" applyFill="1" applyBorder="1" applyAlignment="1">
      <alignment vertical="center"/>
      <protection/>
    </xf>
    <xf numFmtId="40" fontId="35" fillId="0" borderId="0" xfId="49" applyNumberFormat="1" applyFont="1" applyFill="1" applyBorder="1" applyAlignment="1">
      <alignment vertical="center"/>
    </xf>
    <xf numFmtId="4" fontId="35" fillId="0" borderId="0" xfId="62" applyNumberFormat="1" applyFont="1" applyFill="1" applyBorder="1" applyAlignment="1" applyProtection="1">
      <alignment vertical="center"/>
      <protection/>
    </xf>
    <xf numFmtId="0" fontId="24" fillId="0" borderId="37" xfId="62" applyFont="1" applyFill="1" applyBorder="1" applyAlignment="1" applyProtection="1">
      <alignment horizontal="center" vertical="center"/>
      <protection/>
    </xf>
    <xf numFmtId="0" fontId="35" fillId="0" borderId="37" xfId="61" applyFont="1" applyFill="1" applyBorder="1" applyAlignment="1">
      <alignment horizontal="left"/>
      <protection/>
    </xf>
    <xf numFmtId="0" fontId="36" fillId="0" borderId="37" xfId="61" applyFont="1" applyFill="1" applyBorder="1" applyAlignment="1">
      <alignment horizontal="left"/>
      <protection/>
    </xf>
    <xf numFmtId="176" fontId="36" fillId="0" borderId="0" xfId="61" applyNumberFormat="1" applyFont="1" applyFill="1" applyAlignment="1">
      <alignment/>
      <protection/>
    </xf>
    <xf numFmtId="0" fontId="36" fillId="0" borderId="0" xfId="61" applyFont="1" applyFill="1" applyAlignment="1">
      <alignment/>
      <protection/>
    </xf>
    <xf numFmtId="0" fontId="24" fillId="0" borderId="40" xfId="62" applyFont="1" applyFill="1" applyBorder="1" applyAlignment="1" applyProtection="1">
      <alignment vertical="center"/>
      <protection/>
    </xf>
    <xf numFmtId="0" fontId="24" fillId="0" borderId="41" xfId="62" applyFont="1" applyFill="1" applyBorder="1" applyAlignment="1" applyProtection="1">
      <alignment vertical="center"/>
      <protection/>
    </xf>
    <xf numFmtId="0" fontId="24" fillId="0" borderId="42" xfId="62" applyFont="1" applyFill="1" applyBorder="1" applyAlignment="1" applyProtection="1">
      <alignment vertical="center"/>
      <protection/>
    </xf>
    <xf numFmtId="3" fontId="35" fillId="0" borderId="43" xfId="62" applyNumberFormat="1" applyFont="1" applyFill="1" applyBorder="1" applyAlignment="1" applyProtection="1">
      <alignment vertical="center"/>
      <protection/>
    </xf>
    <xf numFmtId="3" fontId="35" fillId="0" borderId="40" xfId="62" applyNumberFormat="1" applyFont="1" applyFill="1" applyBorder="1" applyAlignment="1" applyProtection="1">
      <alignment vertical="center"/>
      <protection/>
    </xf>
    <xf numFmtId="176" fontId="35" fillId="0" borderId="40" xfId="49" applyNumberFormat="1" applyFont="1" applyFill="1" applyBorder="1" applyAlignment="1" applyProtection="1">
      <alignment vertical="center"/>
      <protection/>
    </xf>
    <xf numFmtId="176" fontId="24" fillId="0" borderId="40" xfId="62" applyNumberFormat="1" applyFont="1" applyFill="1" applyBorder="1" applyAlignment="1" applyProtection="1">
      <alignment vertical="center"/>
      <protection/>
    </xf>
    <xf numFmtId="4" fontId="35" fillId="0" borderId="40" xfId="62" applyNumberFormat="1" applyFont="1" applyFill="1" applyBorder="1" applyAlignment="1" applyProtection="1">
      <alignment vertical="center"/>
      <protection/>
    </xf>
    <xf numFmtId="4" fontId="35" fillId="0" borderId="43" xfId="62" applyNumberFormat="1" applyFont="1" applyFill="1" applyBorder="1" applyAlignment="1" applyProtection="1">
      <alignment vertical="center"/>
      <protection/>
    </xf>
    <xf numFmtId="0" fontId="24" fillId="0" borderId="25" xfId="62" applyFont="1" applyFill="1" applyBorder="1" applyAlignment="1" applyProtection="1">
      <alignment vertical="center"/>
      <protection/>
    </xf>
    <xf numFmtId="0" fontId="24" fillId="0" borderId="44" xfId="62" applyFont="1" applyFill="1" applyBorder="1" applyAlignment="1" applyProtection="1">
      <alignment vertical="center"/>
      <protection/>
    </xf>
    <xf numFmtId="0" fontId="24" fillId="0" borderId="45" xfId="62" applyFont="1" applyFill="1" applyBorder="1" applyAlignment="1" applyProtection="1">
      <alignment vertical="center"/>
      <protection/>
    </xf>
    <xf numFmtId="3" fontId="35" fillId="0" borderId="24" xfId="62" applyNumberFormat="1" applyFont="1" applyFill="1" applyBorder="1" applyAlignment="1" applyProtection="1">
      <alignment vertical="center"/>
      <protection/>
    </xf>
    <xf numFmtId="3" fontId="35" fillId="0" borderId="22" xfId="62" applyNumberFormat="1" applyFont="1" applyFill="1" applyBorder="1" applyAlignment="1" applyProtection="1">
      <alignment vertical="center"/>
      <protection/>
    </xf>
    <xf numFmtId="176" fontId="35" fillId="0" borderId="22" xfId="49" applyNumberFormat="1" applyFont="1" applyFill="1" applyBorder="1" applyAlignment="1" applyProtection="1">
      <alignment vertical="center"/>
      <protection/>
    </xf>
    <xf numFmtId="176" fontId="24" fillId="0" borderId="22" xfId="49" applyNumberFormat="1" applyFont="1" applyFill="1" applyBorder="1" applyAlignment="1" applyProtection="1">
      <alignment vertical="center"/>
      <protection/>
    </xf>
    <xf numFmtId="176" fontId="24" fillId="0" borderId="22" xfId="62" applyNumberFormat="1" applyFont="1" applyFill="1" applyBorder="1" applyAlignment="1" applyProtection="1">
      <alignment vertical="center"/>
      <protection/>
    </xf>
    <xf numFmtId="4" fontId="35" fillId="0" borderId="22" xfId="49" applyNumberFormat="1" applyFont="1" applyFill="1" applyBorder="1" applyAlignment="1" applyProtection="1">
      <alignment vertical="center"/>
      <protection/>
    </xf>
    <xf numFmtId="4" fontId="35" fillId="0" borderId="22" xfId="62" applyNumberFormat="1" applyFont="1" applyFill="1" applyBorder="1" applyAlignment="1" applyProtection="1">
      <alignment vertical="center"/>
      <protection/>
    </xf>
    <xf numFmtId="4" fontId="35" fillId="0" borderId="24" xfId="62" applyNumberFormat="1" applyFont="1" applyFill="1" applyBorder="1" applyAlignment="1" applyProtection="1">
      <alignment vertical="center"/>
      <protection/>
    </xf>
    <xf numFmtId="0" fontId="25" fillId="0" borderId="38" xfId="62" applyFont="1" applyFill="1" applyBorder="1" applyAlignment="1" applyProtection="1">
      <alignment horizontal="center" vertical="center"/>
      <protection/>
    </xf>
    <xf numFmtId="0" fontId="25" fillId="0" borderId="24" xfId="62" applyFont="1" applyFill="1" applyBorder="1" applyAlignment="1" applyProtection="1">
      <alignment horizontal="center" vertical="center"/>
      <protection/>
    </xf>
    <xf numFmtId="0" fontId="25" fillId="0" borderId="38" xfId="62" applyFont="1" applyFill="1" applyBorder="1" applyAlignment="1" applyProtection="1">
      <alignment horizontal="center" vertical="center" shrinkToFit="1"/>
      <protection/>
    </xf>
    <xf numFmtId="0" fontId="25" fillId="0" borderId="24" xfId="62" applyFont="1" applyFill="1" applyBorder="1" applyAlignment="1" applyProtection="1">
      <alignment horizontal="center" vertical="center" shrinkToFit="1"/>
      <protection/>
    </xf>
    <xf numFmtId="0" fontId="25" fillId="19" borderId="38" xfId="62" applyFont="1" applyFill="1" applyBorder="1" applyAlignment="1" applyProtection="1" quotePrefix="1">
      <alignment horizontal="center" vertical="center" wrapText="1"/>
      <protection/>
    </xf>
    <xf numFmtId="0" fontId="25" fillId="19" borderId="24" xfId="62" applyFont="1" applyFill="1" applyBorder="1" applyAlignment="1" applyProtection="1" quotePrefix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center" vertical="center"/>
      <protection/>
    </xf>
    <xf numFmtId="0" fontId="25" fillId="0" borderId="14" xfId="62" applyFont="1" applyFill="1" applyBorder="1" applyAlignment="1" applyProtection="1">
      <alignment horizontal="center" vertical="center"/>
      <protection/>
    </xf>
    <xf numFmtId="0" fontId="25" fillId="19" borderId="38" xfId="62" applyFont="1" applyFill="1" applyBorder="1" applyAlignment="1" applyProtection="1">
      <alignment horizontal="center" vertical="center" wrapText="1"/>
      <protection/>
    </xf>
    <xf numFmtId="0" fontId="25" fillId="19" borderId="24" xfId="62" applyFont="1" applyFill="1" applyBorder="1" applyAlignment="1" applyProtection="1">
      <alignment horizontal="center" vertical="center" wrapText="1"/>
      <protection/>
    </xf>
    <xf numFmtId="0" fontId="25" fillId="0" borderId="38" xfId="62" applyFont="1" applyFill="1" applyBorder="1" applyAlignment="1" applyProtection="1">
      <alignment horizontal="center" vertical="center" wrapText="1"/>
      <protection/>
    </xf>
    <xf numFmtId="0" fontId="25" fillId="0" borderId="24" xfId="62" applyFont="1" applyFill="1" applyBorder="1" applyAlignment="1" applyProtection="1">
      <alignment horizontal="center" vertical="center" wrapText="1"/>
      <protection/>
    </xf>
    <xf numFmtId="176" fontId="25" fillId="19" borderId="38" xfId="62" applyNumberFormat="1" applyFont="1" applyFill="1" applyBorder="1" applyAlignment="1" applyProtection="1">
      <alignment horizontal="center" vertical="center" wrapText="1"/>
      <protection/>
    </xf>
    <xf numFmtId="176" fontId="25" fillId="19" borderId="24" xfId="62" applyNumberFormat="1" applyFont="1" applyFill="1" applyBorder="1" applyAlignment="1" applyProtection="1">
      <alignment horizontal="center" vertical="center" wrapText="1"/>
      <protection/>
    </xf>
    <xf numFmtId="176" fontId="25" fillId="0" borderId="38" xfId="62" applyNumberFormat="1" applyFont="1" applyFill="1" applyBorder="1" applyAlignment="1" applyProtection="1">
      <alignment horizontal="center" vertical="center" wrapText="1"/>
      <protection/>
    </xf>
    <xf numFmtId="176" fontId="25" fillId="0" borderId="24" xfId="62" applyNumberFormat="1" applyFont="1" applyFill="1" applyBorder="1" applyAlignment="1" applyProtection="1">
      <alignment horizontal="center" vertical="center" wrapText="1"/>
      <protection/>
    </xf>
    <xf numFmtId="4" fontId="25" fillId="0" borderId="38" xfId="62" applyNumberFormat="1" applyFont="1" applyFill="1" applyBorder="1" applyAlignment="1" applyProtection="1">
      <alignment horizontal="center" vertical="center" wrapText="1"/>
      <protection/>
    </xf>
    <xf numFmtId="4" fontId="25" fillId="0" borderId="24" xfId="62" applyNumberFormat="1" applyFont="1" applyFill="1" applyBorder="1" applyAlignment="1" applyProtection="1">
      <alignment horizontal="center" vertical="center" wrapText="1"/>
      <protection/>
    </xf>
    <xf numFmtId="4" fontId="25" fillId="19" borderId="38" xfId="62" applyNumberFormat="1" applyFont="1" applyFill="1" applyBorder="1" applyAlignment="1" applyProtection="1">
      <alignment horizontal="center" vertical="center" wrapText="1"/>
      <protection/>
    </xf>
    <xf numFmtId="4" fontId="25" fillId="19" borderId="24" xfId="62" applyNumberFormat="1" applyFont="1" applyFill="1" applyBorder="1" applyAlignment="1" applyProtection="1">
      <alignment horizontal="center" vertical="center" wrapText="1"/>
      <protection/>
    </xf>
    <xf numFmtId="0" fontId="27" fillId="0" borderId="39" xfId="62" applyFont="1" applyFill="1" applyBorder="1" applyAlignment="1" applyProtection="1">
      <alignment horizontal="center" vertical="center"/>
      <protection/>
    </xf>
    <xf numFmtId="0" fontId="27" fillId="0" borderId="46" xfId="62" applyFont="1" applyFill="1" applyBorder="1" applyAlignment="1" applyProtection="1">
      <alignment horizontal="center" vertical="center"/>
      <protection/>
    </xf>
    <xf numFmtId="0" fontId="27" fillId="0" borderId="15" xfId="62" applyFont="1" applyFill="1" applyBorder="1" applyAlignment="1" applyProtection="1">
      <alignment horizontal="center" vertical="center"/>
      <protection/>
    </xf>
    <xf numFmtId="0" fontId="27" fillId="0" borderId="18" xfId="62" applyFont="1" applyFill="1" applyBorder="1" applyAlignment="1" applyProtection="1">
      <alignment horizontal="center" vertical="center"/>
      <protection/>
    </xf>
    <xf numFmtId="0" fontId="28" fillId="6" borderId="12" xfId="62" applyFont="1" applyFill="1" applyBorder="1" applyAlignment="1" applyProtection="1">
      <alignment horizontal="left" vertical="center" shrinkToFit="1"/>
      <protection/>
    </xf>
    <xf numFmtId="0" fontId="28" fillId="6" borderId="14" xfId="62" applyFont="1" applyFill="1" applyBorder="1" applyAlignment="1" applyProtection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第２表深度別" xfId="61"/>
    <cellStyle name="標準_第１表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67074153"/>
        <c:axId val="66796466"/>
      </c:barChart>
      <c:catAx>
        <c:axId val="67074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 val="autoZero"/>
        <c:auto val="1"/>
        <c:lblOffset val="100"/>
        <c:tickLblSkip val="1"/>
        <c:noMultiLvlLbl val="0"/>
      </c:catAx>
      <c:valAx>
        <c:axId val="667964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70741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64297283"/>
        <c:axId val="41804636"/>
      </c:barChart>
      <c:catAx>
        <c:axId val="64297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 val="autoZero"/>
        <c:auto val="1"/>
        <c:lblOffset val="100"/>
        <c:tickLblSkip val="1"/>
        <c:noMultiLvlLbl val="0"/>
      </c:catAx>
      <c:valAx>
        <c:axId val="418046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40697405"/>
        <c:axId val="30732326"/>
      </c:barChart>
      <c:catAx>
        <c:axId val="40697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32326"/>
        <c:crosses val="autoZero"/>
        <c:auto val="1"/>
        <c:lblOffset val="100"/>
        <c:tickLblSkip val="1"/>
        <c:noMultiLvlLbl val="0"/>
      </c:catAx>
      <c:valAx>
        <c:axId val="3073232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第１図　状態別源泉数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利用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('第１表'!$E$4,'第１表'!$G$4,'第１表'!$I$4,'第１表'!$K$4)</c:f>
              <c:numCache/>
            </c:numRef>
          </c:val>
        </c:ser>
        <c:ser>
          <c:idx val="1"/>
          <c:order val="1"/>
          <c:tx>
            <c:v>不利用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('第１表'!$E$1,'第１表'!$G$1,'第１表'!$I$1,'第１表'!$K$1)</c:f>
              <c:strCache/>
            </c:strRef>
          </c:cat>
          <c:val>
            <c:numRef>
              <c:f>('第１表'!$F$4,'第１表'!$H$4,'第１表'!$J$4,'第１表'!$L$4)</c:f>
              <c:numCache/>
            </c:numRef>
          </c:val>
        </c:ser>
        <c:overlap val="100"/>
        <c:axId val="8155479"/>
        <c:axId val="6290448"/>
      </c:barChart>
      <c:catAx>
        <c:axId val="8155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状態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井戸数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0.67625</cdr:y>
    </cdr:from>
    <cdr:to>
      <cdr:x>0.19825</cdr:x>
      <cdr:y>0.88775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3827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0.2205</cdr:x>
      <cdr:y>0.67775</cdr:y>
    </cdr:from>
    <cdr:to>
      <cdr:x>0.2935</cdr:x>
      <cdr:y>0.901</cdr:y>
    </cdr:to>
    <cdr:sp>
      <cdr:nvSpPr>
        <cdr:cNvPr id="2" name="Text Box 2"/>
        <cdr:cNvSpPr txBox="1">
          <a:spLocks noChangeArrowheads="1"/>
        </cdr:cNvSpPr>
      </cdr:nvSpPr>
      <cdr:spPr>
        <a:xfrm>
          <a:off x="2238375" y="0"/>
          <a:ext cx="742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0.34075</cdr:x>
      <cdr:y>0.6755</cdr:y>
    </cdr:from>
    <cdr:to>
      <cdr:x>0.40625</cdr:x>
      <cdr:y>0.886</cdr:y>
    </cdr:to>
    <cdr:sp>
      <cdr:nvSpPr>
        <cdr:cNvPr id="3" name="Text Box 3"/>
        <cdr:cNvSpPr txBox="1">
          <a:spLocks noChangeArrowheads="1"/>
        </cdr:cNvSpPr>
      </cdr:nvSpPr>
      <cdr:spPr>
        <a:xfrm>
          <a:off x="3467100" y="0"/>
          <a:ext cx="666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0.589</cdr:x>
      <cdr:y>0.65625</cdr:y>
    </cdr:from>
    <cdr:to>
      <cdr:x>0.6575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00750" y="0"/>
          <a:ext cx="695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不利用</a:t>
          </a: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0.4495</cdr:x>
      <cdr:y>0.67725</cdr:y>
    </cdr:from>
    <cdr:to>
      <cdr:x>0.516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4572000" y="0"/>
          <a:ext cx="6762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0.60075</cdr:x>
      <cdr:y>0.67275</cdr:y>
    </cdr:from>
    <cdr:to>
      <cdr:x>0.6785</cdr:x>
      <cdr:y>0.96725</cdr:y>
    </cdr:to>
    <cdr:sp>
      <cdr:nvSpPr>
        <cdr:cNvPr id="6" name="Text Box 6"/>
        <cdr:cNvSpPr txBox="1">
          <a:spLocks noChangeArrowheads="1"/>
        </cdr:cNvSpPr>
      </cdr:nvSpPr>
      <cdr:spPr>
        <a:xfrm>
          <a:off x="6115050" y="0"/>
          <a:ext cx="790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</a:t>
          </a:r>
        </a:p>
      </cdr:txBody>
    </cdr:sp>
  </cdr:relSizeAnchor>
  <cdr:relSizeAnchor xmlns:cdr="http://schemas.openxmlformats.org/drawingml/2006/chartDrawing">
    <cdr:from>
      <cdr:x>0.75475</cdr:x>
      <cdr:y>0.59625</cdr:y>
    </cdr:from>
    <cdr:to>
      <cdr:x>0.8335</cdr:x>
      <cdr:y>1</cdr:y>
    </cdr:to>
    <cdr:sp>
      <cdr:nvSpPr>
        <cdr:cNvPr id="7" name="Text Box 7"/>
        <cdr:cNvSpPr txBox="1">
          <a:spLocks noChangeArrowheads="1"/>
        </cdr:cNvSpPr>
      </cdr:nvSpPr>
      <cdr:spPr>
        <a:xfrm>
          <a:off x="7686675" y="0"/>
          <a:ext cx="800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埋没</a:t>
          </a:r>
        </a:p>
      </cdr:txBody>
    </cdr:sp>
  </cdr:relSizeAnchor>
  <cdr:relSizeAnchor xmlns:cdr="http://schemas.openxmlformats.org/drawingml/2006/chartDrawing">
    <cdr:from>
      <cdr:x>0.901</cdr:x>
      <cdr:y>0.59625</cdr:y>
    </cdr:from>
    <cdr:to>
      <cdr:x>0.9635</cdr:x>
      <cdr:y>1</cdr:y>
    </cdr:to>
    <cdr:sp>
      <cdr:nvSpPr>
        <cdr:cNvPr id="8" name="Text Box 8"/>
        <cdr:cNvSpPr txBox="1">
          <a:spLocks noChangeArrowheads="1"/>
        </cdr:cNvSpPr>
      </cdr:nvSpPr>
      <cdr:spPr>
        <a:xfrm>
          <a:off x="9182100" y="0"/>
          <a:ext cx="638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枯渇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1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2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3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590550</xdr:colOff>
      <xdr:row>227</xdr:row>
      <xdr:rowOff>0</xdr:rowOff>
    </xdr:from>
    <xdr:to>
      <xdr:col>18</xdr:col>
      <xdr:colOff>314325</xdr:colOff>
      <xdr:row>227</xdr:row>
      <xdr:rowOff>0</xdr:rowOff>
    </xdr:to>
    <xdr:graphicFrame>
      <xdr:nvGraphicFramePr>
        <xdr:cNvPr id="4" name="グラフ 1"/>
        <xdr:cNvGraphicFramePr/>
      </xdr:nvGraphicFramePr>
      <xdr:xfrm>
        <a:off x="3105150" y="41252775"/>
        <a:ext cx="10191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28"/>
  <sheetViews>
    <sheetView tabSelected="1" view="pageBreakPreview" zoomScale="80" zoomScaleSheetLayoutView="8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" sqref="B5"/>
    </sheetView>
  </sheetViews>
  <sheetFormatPr defaultColWidth="10.625" defaultRowHeight="13.5" customHeight="1" outlineLevelRow="1"/>
  <cols>
    <col min="1" max="1" width="7.875" style="1" customWidth="1"/>
    <col min="2" max="2" width="9.375" style="2" customWidth="1"/>
    <col min="3" max="3" width="15.75390625" style="3" customWidth="1"/>
    <col min="4" max="4" width="10.125" style="4" customWidth="1"/>
    <col min="5" max="12" width="7.125" style="5" customWidth="1"/>
    <col min="13" max="13" width="11.00390625" style="5" customWidth="1"/>
    <col min="14" max="14" width="8.00390625" style="5" bestFit="1" customWidth="1"/>
    <col min="15" max="15" width="12.75390625" style="6" customWidth="1"/>
    <col min="16" max="16" width="11.875" style="6" customWidth="1"/>
    <col min="17" max="17" width="12.125" style="6" customWidth="1"/>
    <col min="18" max="18" width="14.50390625" style="6" customWidth="1"/>
    <col min="19" max="19" width="17.00390625" style="7" bestFit="1" customWidth="1"/>
    <col min="20" max="20" width="10.00390625" style="7" bestFit="1" customWidth="1"/>
    <col min="21" max="21" width="12.125" style="7" bestFit="1" customWidth="1"/>
    <col min="22" max="22" width="4.875" style="5" customWidth="1"/>
    <col min="23" max="23" width="4.75390625" style="5" customWidth="1"/>
    <col min="24" max="16384" width="10.625" style="5" bestFit="1" customWidth="1"/>
  </cols>
  <sheetData>
    <row r="1" spans="1:22" s="8" customFormat="1" ht="17.25" customHeight="1">
      <c r="A1" s="318" t="s">
        <v>3</v>
      </c>
      <c r="B1" s="318" t="s">
        <v>6</v>
      </c>
      <c r="C1" s="320" t="s">
        <v>15</v>
      </c>
      <c r="D1" s="322" t="s">
        <v>16</v>
      </c>
      <c r="E1" s="324" t="s">
        <v>13</v>
      </c>
      <c r="F1" s="325"/>
      <c r="G1" s="324" t="s">
        <v>17</v>
      </c>
      <c r="H1" s="325"/>
      <c r="I1" s="324" t="s">
        <v>7</v>
      </c>
      <c r="J1" s="325"/>
      <c r="K1" s="324" t="s">
        <v>9</v>
      </c>
      <c r="L1" s="325"/>
      <c r="M1" s="326" t="s">
        <v>25</v>
      </c>
      <c r="N1" s="328" t="s">
        <v>30</v>
      </c>
      <c r="O1" s="330" t="s">
        <v>31</v>
      </c>
      <c r="P1" s="332" t="s">
        <v>35</v>
      </c>
      <c r="Q1" s="332" t="s">
        <v>37</v>
      </c>
      <c r="R1" s="332" t="s">
        <v>34</v>
      </c>
      <c r="S1" s="334" t="s">
        <v>38</v>
      </c>
      <c r="T1" s="336" t="s">
        <v>41</v>
      </c>
      <c r="U1" s="336" t="s">
        <v>42</v>
      </c>
      <c r="V1" s="11"/>
    </row>
    <row r="2" spans="1:22" s="8" customFormat="1" ht="17.25" customHeight="1">
      <c r="A2" s="319"/>
      <c r="B2" s="319"/>
      <c r="C2" s="321"/>
      <c r="D2" s="323"/>
      <c r="E2" s="12" t="s">
        <v>44</v>
      </c>
      <c r="F2" s="12" t="s">
        <v>40</v>
      </c>
      <c r="G2" s="12" t="s">
        <v>44</v>
      </c>
      <c r="H2" s="12" t="s">
        <v>40</v>
      </c>
      <c r="I2" s="12" t="s">
        <v>44</v>
      </c>
      <c r="J2" s="12" t="s">
        <v>40</v>
      </c>
      <c r="K2" s="12" t="s">
        <v>46</v>
      </c>
      <c r="L2" s="12" t="s">
        <v>2</v>
      </c>
      <c r="M2" s="327"/>
      <c r="N2" s="329"/>
      <c r="O2" s="331"/>
      <c r="P2" s="333"/>
      <c r="Q2" s="333"/>
      <c r="R2" s="333"/>
      <c r="S2" s="335"/>
      <c r="T2" s="337"/>
      <c r="U2" s="337"/>
      <c r="V2" s="11"/>
    </row>
    <row r="3" spans="1:22" ht="17.25" customHeight="1">
      <c r="A3" s="338" t="s">
        <v>48</v>
      </c>
      <c r="B3" s="339"/>
      <c r="C3" s="13" t="s">
        <v>51</v>
      </c>
      <c r="D3" s="14">
        <v>2470</v>
      </c>
      <c r="E3" s="15">
        <v>26</v>
      </c>
      <c r="F3" s="16">
        <v>8</v>
      </c>
      <c r="G3" s="15">
        <v>67</v>
      </c>
      <c r="H3" s="16">
        <v>38</v>
      </c>
      <c r="I3" s="15">
        <v>1087</v>
      </c>
      <c r="J3" s="16">
        <v>1014</v>
      </c>
      <c r="K3" s="15">
        <v>106</v>
      </c>
      <c r="L3" s="16">
        <v>124</v>
      </c>
      <c r="M3" s="17">
        <v>1226</v>
      </c>
      <c r="N3" s="17">
        <v>1089</v>
      </c>
      <c r="O3" s="18">
        <v>114078.8</v>
      </c>
      <c r="P3" s="19">
        <v>11616.8</v>
      </c>
      <c r="Q3" s="19">
        <v>74.8</v>
      </c>
      <c r="R3" s="19">
        <v>102387.2</v>
      </c>
      <c r="S3" s="20">
        <v>6247898.3</v>
      </c>
      <c r="T3" s="21">
        <v>54.77</v>
      </c>
      <c r="U3" s="21">
        <v>104.76</v>
      </c>
      <c r="V3" s="4"/>
    </row>
    <row r="4" spans="1:23" ht="17.25" customHeight="1">
      <c r="A4" s="340"/>
      <c r="B4" s="341"/>
      <c r="C4" s="22" t="s">
        <v>52</v>
      </c>
      <c r="D4" s="23">
        <f aca="true" t="shared" si="0" ref="D4:D13">SUM(E4:L4)</f>
        <v>2422</v>
      </c>
      <c r="E4" s="24">
        <f aca="true" t="shared" si="1" ref="E4:N4">SUM(E46,E63,E116,E126,E136,E168,E191,E208,E223)</f>
        <v>26</v>
      </c>
      <c r="F4" s="24">
        <f t="shared" si="1"/>
        <v>8</v>
      </c>
      <c r="G4" s="24">
        <f t="shared" si="1"/>
        <v>67</v>
      </c>
      <c r="H4" s="24">
        <f t="shared" si="1"/>
        <v>38</v>
      </c>
      <c r="I4" s="24">
        <f t="shared" si="1"/>
        <v>1084</v>
      </c>
      <c r="J4" s="24">
        <f t="shared" si="1"/>
        <v>981</v>
      </c>
      <c r="K4" s="24">
        <f t="shared" si="1"/>
        <v>95</v>
      </c>
      <c r="L4" s="24">
        <f t="shared" si="1"/>
        <v>123</v>
      </c>
      <c r="M4" s="24">
        <f t="shared" si="1"/>
        <v>1224</v>
      </c>
      <c r="N4" s="25">
        <f t="shared" si="1"/>
        <v>1067</v>
      </c>
      <c r="O4" s="26">
        <f aca="true" t="shared" si="2" ref="O4:O13">IF(AND(P4=0,Q4=0,R4=0),0,SUM(P4:R4))</f>
        <v>111706.09999999999</v>
      </c>
      <c r="P4" s="27">
        <f>SUM(P46,P63,P116,P126,P136,P168,P191,P208,P223)</f>
        <v>11106.18</v>
      </c>
      <c r="Q4" s="27">
        <f>SUM(Q46,Q63,Q116,Q126,Q136,Q168,Q191,Q208,Q223)</f>
        <v>110.9</v>
      </c>
      <c r="R4" s="27">
        <f>SUM(R46,R63,R116,R126,R136,R168,R191,R208,R223)</f>
        <v>100489.01999999999</v>
      </c>
      <c r="S4" s="28">
        <f>SUM(S46,S63,S116,S126,S136,S168,S191,S208,S223)</f>
        <v>6111402.084999998</v>
      </c>
      <c r="T4" s="29">
        <f aca="true" t="shared" si="3" ref="T4:T13">IF(O4=0,"-",S4/O4)</f>
        <v>54.709654038588745</v>
      </c>
      <c r="U4" s="29">
        <f aca="true" t="shared" si="4" ref="U4:U13">IF(O4=0,"-",O4/N4)</f>
        <v>104.69175257731958</v>
      </c>
      <c r="V4" s="4"/>
      <c r="W4" s="30"/>
    </row>
    <row r="5" spans="1:22" ht="15" customHeight="1">
      <c r="A5" s="31"/>
      <c r="B5" s="31"/>
      <c r="C5" s="32" t="s">
        <v>54</v>
      </c>
      <c r="D5" s="33">
        <f t="shared" si="0"/>
        <v>32</v>
      </c>
      <c r="E5" s="33">
        <v>0</v>
      </c>
      <c r="F5" s="33">
        <v>0</v>
      </c>
      <c r="G5" s="33">
        <v>0</v>
      </c>
      <c r="H5" s="33">
        <v>0</v>
      </c>
      <c r="I5" s="33">
        <v>11</v>
      </c>
      <c r="J5" s="33">
        <v>21</v>
      </c>
      <c r="K5" s="33">
        <v>0</v>
      </c>
      <c r="L5" s="33">
        <v>0</v>
      </c>
      <c r="M5" s="33">
        <f aca="true" t="shared" si="5" ref="M5:M14">SUM(E5:I5)</f>
        <v>11</v>
      </c>
      <c r="N5" s="33">
        <v>7</v>
      </c>
      <c r="O5" s="34">
        <f t="shared" si="2"/>
        <v>900.46</v>
      </c>
      <c r="P5" s="35">
        <v>0</v>
      </c>
      <c r="Q5" s="36">
        <v>0</v>
      </c>
      <c r="R5" s="35">
        <v>900.46</v>
      </c>
      <c r="S5" s="37">
        <v>55744.12</v>
      </c>
      <c r="T5" s="38">
        <f t="shared" si="3"/>
        <v>61.90627012860094</v>
      </c>
      <c r="U5" s="39">
        <f t="shared" si="4"/>
        <v>128.63714285714286</v>
      </c>
      <c r="V5" s="4"/>
    </row>
    <row r="6" spans="1:22" ht="15" customHeight="1">
      <c r="A6" s="31"/>
      <c r="B6" s="31"/>
      <c r="C6" s="32" t="s">
        <v>55</v>
      </c>
      <c r="D6" s="33">
        <f t="shared" si="0"/>
        <v>71</v>
      </c>
      <c r="E6" s="33">
        <v>2</v>
      </c>
      <c r="F6" s="33">
        <v>0</v>
      </c>
      <c r="G6" s="33">
        <v>9</v>
      </c>
      <c r="H6" s="33">
        <v>0</v>
      </c>
      <c r="I6" s="33">
        <v>36</v>
      </c>
      <c r="J6" s="33">
        <v>24</v>
      </c>
      <c r="K6" s="33">
        <v>0</v>
      </c>
      <c r="L6" s="33">
        <v>0</v>
      </c>
      <c r="M6" s="33">
        <f t="shared" si="5"/>
        <v>47</v>
      </c>
      <c r="N6" s="33">
        <v>36</v>
      </c>
      <c r="O6" s="34">
        <f t="shared" si="2"/>
        <v>5603.07</v>
      </c>
      <c r="P6" s="35">
        <v>1650.5</v>
      </c>
      <c r="Q6" s="36">
        <v>0</v>
      </c>
      <c r="R6" s="35">
        <v>3952.57</v>
      </c>
      <c r="S6" s="37">
        <v>497558.96</v>
      </c>
      <c r="T6" s="38">
        <f t="shared" si="3"/>
        <v>88.80113223643468</v>
      </c>
      <c r="U6" s="39">
        <f t="shared" si="4"/>
        <v>155.64083333333332</v>
      </c>
      <c r="V6" s="4"/>
    </row>
    <row r="7" spans="1:22" ht="15" customHeight="1">
      <c r="A7" s="31"/>
      <c r="B7" s="40" t="s">
        <v>58</v>
      </c>
      <c r="C7" s="32" t="s">
        <v>62</v>
      </c>
      <c r="D7" s="33">
        <f t="shared" si="0"/>
        <v>40</v>
      </c>
      <c r="E7" s="33">
        <v>0</v>
      </c>
      <c r="F7" s="33">
        <v>0</v>
      </c>
      <c r="G7" s="33">
        <v>4</v>
      </c>
      <c r="H7" s="33">
        <v>0</v>
      </c>
      <c r="I7" s="33">
        <v>21</v>
      </c>
      <c r="J7" s="33">
        <v>13</v>
      </c>
      <c r="K7" s="33">
        <v>0</v>
      </c>
      <c r="L7" s="33">
        <v>2</v>
      </c>
      <c r="M7" s="33">
        <f t="shared" si="5"/>
        <v>25</v>
      </c>
      <c r="N7" s="33">
        <v>19</v>
      </c>
      <c r="O7" s="34">
        <f t="shared" si="2"/>
        <v>2057.11</v>
      </c>
      <c r="P7" s="35">
        <v>746.9</v>
      </c>
      <c r="Q7" s="36">
        <v>0</v>
      </c>
      <c r="R7" s="35">
        <v>1310.21</v>
      </c>
      <c r="S7" s="37">
        <v>190071.05</v>
      </c>
      <c r="T7" s="38">
        <f t="shared" si="3"/>
        <v>92.39712509297023</v>
      </c>
      <c r="U7" s="39">
        <f t="shared" si="4"/>
        <v>108.26894736842105</v>
      </c>
      <c r="V7" s="4"/>
    </row>
    <row r="8" spans="1:22" ht="15" customHeight="1">
      <c r="A8" s="31"/>
      <c r="B8" s="40"/>
      <c r="C8" s="32" t="s">
        <v>64</v>
      </c>
      <c r="D8" s="33">
        <f t="shared" si="0"/>
        <v>37</v>
      </c>
      <c r="E8" s="33">
        <v>0</v>
      </c>
      <c r="F8" s="33">
        <v>0</v>
      </c>
      <c r="G8" s="33">
        <v>2</v>
      </c>
      <c r="H8" s="33">
        <v>3</v>
      </c>
      <c r="I8" s="33">
        <v>17</v>
      </c>
      <c r="J8" s="33">
        <v>12</v>
      </c>
      <c r="K8" s="33">
        <v>0</v>
      </c>
      <c r="L8" s="33">
        <v>3</v>
      </c>
      <c r="M8" s="33">
        <f t="shared" si="5"/>
        <v>22</v>
      </c>
      <c r="N8" s="33">
        <v>14</v>
      </c>
      <c r="O8" s="34">
        <f t="shared" si="2"/>
        <v>1599.24</v>
      </c>
      <c r="P8" s="35">
        <v>134</v>
      </c>
      <c r="Q8" s="36">
        <v>0</v>
      </c>
      <c r="R8" s="35">
        <v>1465.24</v>
      </c>
      <c r="S8" s="37">
        <v>137709.65</v>
      </c>
      <c r="T8" s="38">
        <f t="shared" si="3"/>
        <v>86.10943323078462</v>
      </c>
      <c r="U8" s="39">
        <f t="shared" si="4"/>
        <v>114.23142857142857</v>
      </c>
      <c r="V8" s="4"/>
    </row>
    <row r="9" spans="1:22" ht="15" customHeight="1">
      <c r="A9" s="31"/>
      <c r="B9" s="31"/>
      <c r="C9" s="41" t="s">
        <v>63</v>
      </c>
      <c r="D9" s="42">
        <f t="shared" si="0"/>
        <v>25</v>
      </c>
      <c r="E9" s="42">
        <v>0</v>
      </c>
      <c r="F9" s="42">
        <v>0</v>
      </c>
      <c r="G9" s="42">
        <v>1</v>
      </c>
      <c r="H9" s="42">
        <v>1</v>
      </c>
      <c r="I9" s="42">
        <v>12</v>
      </c>
      <c r="J9" s="42">
        <v>11</v>
      </c>
      <c r="K9" s="42">
        <v>0</v>
      </c>
      <c r="L9" s="42">
        <v>0</v>
      </c>
      <c r="M9" s="43">
        <f t="shared" si="5"/>
        <v>14</v>
      </c>
      <c r="N9" s="42">
        <v>12</v>
      </c>
      <c r="O9" s="44">
        <f t="shared" si="2"/>
        <v>1859.96</v>
      </c>
      <c r="P9" s="45">
        <v>250.5</v>
      </c>
      <c r="Q9" s="46">
        <v>0</v>
      </c>
      <c r="R9" s="47">
        <v>1609.46</v>
      </c>
      <c r="S9" s="48">
        <v>131590.81</v>
      </c>
      <c r="T9" s="49">
        <f t="shared" si="3"/>
        <v>70.7492688014796</v>
      </c>
      <c r="U9" s="39">
        <f t="shared" si="4"/>
        <v>154.99666666666667</v>
      </c>
      <c r="V9" s="4"/>
    </row>
    <row r="10" spans="1:22" ht="15" customHeight="1">
      <c r="A10" s="31"/>
      <c r="B10" s="50"/>
      <c r="C10" s="51" t="s">
        <v>65</v>
      </c>
      <c r="D10" s="52">
        <f t="shared" si="0"/>
        <v>205</v>
      </c>
      <c r="E10" s="52">
        <f aca="true" t="shared" si="6" ref="E10:L10">SUM(E5:E9)</f>
        <v>2</v>
      </c>
      <c r="F10" s="52">
        <f t="shared" si="6"/>
        <v>0</v>
      </c>
      <c r="G10" s="52">
        <f t="shared" si="6"/>
        <v>16</v>
      </c>
      <c r="H10" s="52">
        <f t="shared" si="6"/>
        <v>4</v>
      </c>
      <c r="I10" s="52">
        <f t="shared" si="6"/>
        <v>97</v>
      </c>
      <c r="J10" s="52">
        <f t="shared" si="6"/>
        <v>81</v>
      </c>
      <c r="K10" s="52">
        <f t="shared" si="6"/>
        <v>0</v>
      </c>
      <c r="L10" s="52">
        <f t="shared" si="6"/>
        <v>5</v>
      </c>
      <c r="M10" s="52">
        <f t="shared" si="5"/>
        <v>119</v>
      </c>
      <c r="N10" s="52">
        <f>SUM(N5:N9)</f>
        <v>88</v>
      </c>
      <c r="O10" s="53">
        <f t="shared" si="2"/>
        <v>12019.84</v>
      </c>
      <c r="P10" s="54">
        <f>SUM(P5:P9)</f>
        <v>2781.9</v>
      </c>
      <c r="Q10" s="55">
        <f>SUM(Q5:Q9)</f>
        <v>0</v>
      </c>
      <c r="R10" s="56">
        <f>SUM(R5:R9)</f>
        <v>9237.94</v>
      </c>
      <c r="S10" s="57">
        <f>SUM(S5:S9)</f>
        <v>1012674.5900000001</v>
      </c>
      <c r="T10" s="58">
        <f t="shared" si="3"/>
        <v>84.25025541105373</v>
      </c>
      <c r="U10" s="59">
        <f t="shared" si="4"/>
        <v>136.5890909090909</v>
      </c>
      <c r="V10" s="4"/>
    </row>
    <row r="11" spans="1:22" ht="15" customHeight="1">
      <c r="A11" s="31"/>
      <c r="B11" s="31"/>
      <c r="C11" s="32" t="s">
        <v>67</v>
      </c>
      <c r="D11" s="33">
        <f t="shared" si="0"/>
        <v>3</v>
      </c>
      <c r="E11" s="33">
        <v>0</v>
      </c>
      <c r="F11" s="33">
        <v>0</v>
      </c>
      <c r="G11" s="33">
        <v>0</v>
      </c>
      <c r="H11" s="33">
        <v>0</v>
      </c>
      <c r="I11" s="33">
        <v>1</v>
      </c>
      <c r="J11" s="33">
        <v>2</v>
      </c>
      <c r="K11" s="33">
        <v>0</v>
      </c>
      <c r="L11" s="33">
        <v>0</v>
      </c>
      <c r="M11" s="33">
        <f t="shared" si="5"/>
        <v>1</v>
      </c>
      <c r="N11" s="33">
        <v>1</v>
      </c>
      <c r="O11" s="34">
        <f t="shared" si="2"/>
        <v>60.61</v>
      </c>
      <c r="P11" s="35">
        <v>0</v>
      </c>
      <c r="Q11" s="36">
        <v>0</v>
      </c>
      <c r="R11" s="35">
        <v>60.61</v>
      </c>
      <c r="S11" s="37">
        <v>1981.95</v>
      </c>
      <c r="T11" s="38">
        <f t="shared" si="3"/>
        <v>32.70004949678271</v>
      </c>
      <c r="U11" s="39">
        <f t="shared" si="4"/>
        <v>60.61</v>
      </c>
      <c r="V11" s="4"/>
    </row>
    <row r="12" spans="1:22" ht="15" customHeight="1">
      <c r="A12" s="31"/>
      <c r="B12" s="31"/>
      <c r="C12" s="32" t="s">
        <v>26</v>
      </c>
      <c r="D12" s="33">
        <f t="shared" si="0"/>
        <v>57</v>
      </c>
      <c r="E12" s="33">
        <v>0</v>
      </c>
      <c r="F12" s="33">
        <v>0</v>
      </c>
      <c r="G12" s="33">
        <v>2</v>
      </c>
      <c r="H12" s="33">
        <v>1</v>
      </c>
      <c r="I12" s="33">
        <v>14</v>
      </c>
      <c r="J12" s="33">
        <v>19</v>
      </c>
      <c r="K12" s="33">
        <v>3</v>
      </c>
      <c r="L12" s="33">
        <v>18</v>
      </c>
      <c r="M12" s="33">
        <f t="shared" si="5"/>
        <v>17</v>
      </c>
      <c r="N12" s="33">
        <v>15</v>
      </c>
      <c r="O12" s="34">
        <f t="shared" si="2"/>
        <v>1293.85</v>
      </c>
      <c r="P12" s="35">
        <v>525.8</v>
      </c>
      <c r="Q12" s="36">
        <v>0</v>
      </c>
      <c r="R12" s="35">
        <v>768.05</v>
      </c>
      <c r="S12" s="37">
        <v>99489.04</v>
      </c>
      <c r="T12" s="38">
        <f t="shared" si="3"/>
        <v>76.89379758086332</v>
      </c>
      <c r="U12" s="39">
        <f t="shared" si="4"/>
        <v>86.25666666666666</v>
      </c>
      <c r="V12" s="4"/>
    </row>
    <row r="13" spans="1:22" ht="28.5" customHeight="1">
      <c r="A13" s="31"/>
      <c r="B13" s="60" t="s">
        <v>68</v>
      </c>
      <c r="C13" s="61" t="s">
        <v>61</v>
      </c>
      <c r="D13" s="33">
        <f t="shared" si="0"/>
        <v>41</v>
      </c>
      <c r="E13" s="33">
        <v>0</v>
      </c>
      <c r="F13" s="33">
        <v>0</v>
      </c>
      <c r="G13" s="33">
        <v>2</v>
      </c>
      <c r="H13" s="33">
        <v>0</v>
      </c>
      <c r="I13" s="33">
        <v>10</v>
      </c>
      <c r="J13" s="33">
        <v>26</v>
      </c>
      <c r="K13" s="33">
        <v>0</v>
      </c>
      <c r="L13" s="33">
        <v>3</v>
      </c>
      <c r="M13" s="33">
        <f t="shared" si="5"/>
        <v>12</v>
      </c>
      <c r="N13" s="33">
        <v>8</v>
      </c>
      <c r="O13" s="34">
        <f t="shared" si="2"/>
        <v>1502.9</v>
      </c>
      <c r="P13" s="35">
        <v>970.5</v>
      </c>
      <c r="Q13" s="36">
        <v>0</v>
      </c>
      <c r="R13" s="35">
        <v>532.4</v>
      </c>
      <c r="S13" s="37">
        <v>130727.52</v>
      </c>
      <c r="T13" s="38">
        <f t="shared" si="3"/>
        <v>86.98351187703773</v>
      </c>
      <c r="U13" s="39">
        <f t="shared" si="4"/>
        <v>187.8625</v>
      </c>
      <c r="V13" s="4"/>
    </row>
    <row r="14" spans="1:22" ht="27.75" customHeight="1">
      <c r="A14" s="31"/>
      <c r="B14" s="60"/>
      <c r="C14" s="61" t="s">
        <v>70</v>
      </c>
      <c r="D14" s="33">
        <f aca="true" t="shared" si="7" ref="D14:D23">SUM(E14:L14)</f>
        <v>22</v>
      </c>
      <c r="E14" s="33">
        <v>0</v>
      </c>
      <c r="F14" s="33">
        <v>0</v>
      </c>
      <c r="G14" s="33">
        <v>2</v>
      </c>
      <c r="H14" s="33">
        <v>2</v>
      </c>
      <c r="I14" s="33">
        <v>8</v>
      </c>
      <c r="J14" s="33">
        <v>7</v>
      </c>
      <c r="K14" s="33">
        <v>2</v>
      </c>
      <c r="L14" s="33">
        <v>1</v>
      </c>
      <c r="M14" s="33">
        <f t="shared" si="5"/>
        <v>12</v>
      </c>
      <c r="N14" s="33">
        <v>8</v>
      </c>
      <c r="O14" s="34">
        <f aca="true" t="shared" si="8" ref="O14:O23">IF(AND(P14=0,Q14=0,R14=0),0,SUM(P14:R14))</f>
        <v>695.8000000000001</v>
      </c>
      <c r="P14" s="35">
        <v>109.7</v>
      </c>
      <c r="Q14" s="36">
        <v>0</v>
      </c>
      <c r="R14" s="35">
        <v>586.1</v>
      </c>
      <c r="S14" s="37">
        <v>30482.7</v>
      </c>
      <c r="T14" s="38">
        <f aca="true" t="shared" si="9" ref="T14:T23">IF(O14=0,"-",S14/O14)</f>
        <v>43.809571716010346</v>
      </c>
      <c r="U14" s="39">
        <f aca="true" t="shared" si="10" ref="U14:U23">IF(O14=0,"-",O14/N14)</f>
        <v>86.97500000000001</v>
      </c>
      <c r="V14" s="4"/>
    </row>
    <row r="15" spans="1:22" ht="15" customHeight="1">
      <c r="A15" s="31"/>
      <c r="B15" s="31"/>
      <c r="C15" s="41" t="s">
        <v>24</v>
      </c>
      <c r="D15" s="42">
        <f t="shared" si="7"/>
        <v>17</v>
      </c>
      <c r="E15" s="42">
        <v>0</v>
      </c>
      <c r="F15" s="42">
        <v>0</v>
      </c>
      <c r="G15" s="42">
        <v>0</v>
      </c>
      <c r="H15" s="42">
        <v>4</v>
      </c>
      <c r="I15" s="42">
        <v>10</v>
      </c>
      <c r="J15" s="42">
        <v>3</v>
      </c>
      <c r="K15" s="42">
        <v>0</v>
      </c>
      <c r="L15" s="42">
        <v>0</v>
      </c>
      <c r="M15" s="42">
        <f aca="true" t="shared" si="11" ref="M15:M24">SUM(E15:I15)</f>
        <v>14</v>
      </c>
      <c r="N15" s="42">
        <v>9</v>
      </c>
      <c r="O15" s="44">
        <f t="shared" si="8"/>
        <v>1252.7</v>
      </c>
      <c r="P15" s="47">
        <v>0</v>
      </c>
      <c r="Q15" s="46">
        <v>0</v>
      </c>
      <c r="R15" s="47">
        <v>1252.7</v>
      </c>
      <c r="S15" s="48">
        <v>58755.75</v>
      </c>
      <c r="T15" s="49">
        <f t="shared" si="9"/>
        <v>46.90328889598467</v>
      </c>
      <c r="U15" s="62">
        <f t="shared" si="10"/>
        <v>139.1888888888889</v>
      </c>
      <c r="V15" s="4"/>
    </row>
    <row r="16" spans="1:22" ht="15" customHeight="1">
      <c r="A16" s="31"/>
      <c r="B16" s="50"/>
      <c r="C16" s="51" t="s">
        <v>65</v>
      </c>
      <c r="D16" s="52">
        <f t="shared" si="7"/>
        <v>140</v>
      </c>
      <c r="E16" s="52">
        <f aca="true" t="shared" si="12" ref="E16:L16">SUM(E11:E15)</f>
        <v>0</v>
      </c>
      <c r="F16" s="52">
        <f t="shared" si="12"/>
        <v>0</v>
      </c>
      <c r="G16" s="52">
        <f t="shared" si="12"/>
        <v>6</v>
      </c>
      <c r="H16" s="52">
        <f t="shared" si="12"/>
        <v>7</v>
      </c>
      <c r="I16" s="52">
        <f t="shared" si="12"/>
        <v>43</v>
      </c>
      <c r="J16" s="52">
        <f t="shared" si="12"/>
        <v>57</v>
      </c>
      <c r="K16" s="52">
        <f t="shared" si="12"/>
        <v>5</v>
      </c>
      <c r="L16" s="52">
        <f t="shared" si="12"/>
        <v>22</v>
      </c>
      <c r="M16" s="52">
        <f t="shared" si="11"/>
        <v>56</v>
      </c>
      <c r="N16" s="52">
        <f>SUM(N11:N15)</f>
        <v>41</v>
      </c>
      <c r="O16" s="53">
        <f t="shared" si="8"/>
        <v>4805.86</v>
      </c>
      <c r="P16" s="56">
        <f>SUM(P11:P15)</f>
        <v>1606</v>
      </c>
      <c r="Q16" s="63">
        <f>SUM(Q11:Q15)</f>
        <v>0</v>
      </c>
      <c r="R16" s="56">
        <f>SUM(R11:R15)</f>
        <v>3199.8599999999997</v>
      </c>
      <c r="S16" s="57">
        <f>SUM(S11:S15)</f>
        <v>321436.96</v>
      </c>
      <c r="T16" s="58">
        <f t="shared" si="9"/>
        <v>66.88437865439278</v>
      </c>
      <c r="U16" s="64">
        <f t="shared" si="10"/>
        <v>117.2160975609756</v>
      </c>
      <c r="V16" s="4"/>
    </row>
    <row r="17" spans="1:22" ht="25.5" customHeight="1">
      <c r="A17" s="31"/>
      <c r="B17" s="31"/>
      <c r="C17" s="61" t="s">
        <v>12</v>
      </c>
      <c r="D17" s="33">
        <f t="shared" si="7"/>
        <v>33</v>
      </c>
      <c r="E17" s="33">
        <v>0</v>
      </c>
      <c r="F17" s="33">
        <v>0</v>
      </c>
      <c r="G17" s="33">
        <v>0</v>
      </c>
      <c r="H17" s="33">
        <v>2</v>
      </c>
      <c r="I17" s="33">
        <v>17</v>
      </c>
      <c r="J17" s="33">
        <v>13</v>
      </c>
      <c r="K17" s="33">
        <v>0</v>
      </c>
      <c r="L17" s="33">
        <v>1</v>
      </c>
      <c r="M17" s="33">
        <f t="shared" si="11"/>
        <v>19</v>
      </c>
      <c r="N17" s="33">
        <v>14</v>
      </c>
      <c r="O17" s="34">
        <f t="shared" si="8"/>
        <v>1742.8</v>
      </c>
      <c r="P17" s="35">
        <v>0</v>
      </c>
      <c r="Q17" s="36">
        <v>0</v>
      </c>
      <c r="R17" s="35">
        <v>1742.8</v>
      </c>
      <c r="S17" s="37">
        <v>113136.3</v>
      </c>
      <c r="T17" s="38">
        <f t="shared" si="9"/>
        <v>64.91639889832454</v>
      </c>
      <c r="U17" s="39">
        <f t="shared" si="10"/>
        <v>124.48571428571428</v>
      </c>
      <c r="V17" s="4"/>
    </row>
    <row r="18" spans="1:22" ht="27.75" customHeight="1">
      <c r="A18" s="31"/>
      <c r="B18" s="31"/>
      <c r="C18" s="61" t="s">
        <v>73</v>
      </c>
      <c r="D18" s="33">
        <f t="shared" si="7"/>
        <v>46</v>
      </c>
      <c r="E18" s="33">
        <v>0</v>
      </c>
      <c r="F18" s="33">
        <v>0</v>
      </c>
      <c r="G18" s="33">
        <v>0</v>
      </c>
      <c r="H18" s="33">
        <v>0</v>
      </c>
      <c r="I18" s="33">
        <v>16</v>
      </c>
      <c r="J18" s="33">
        <v>17</v>
      </c>
      <c r="K18" s="33">
        <v>1</v>
      </c>
      <c r="L18" s="33">
        <v>12</v>
      </c>
      <c r="M18" s="33">
        <f t="shared" si="11"/>
        <v>16</v>
      </c>
      <c r="N18" s="33">
        <v>14</v>
      </c>
      <c r="O18" s="34">
        <f t="shared" si="8"/>
        <v>5139.5</v>
      </c>
      <c r="P18" s="35">
        <v>0</v>
      </c>
      <c r="Q18" s="36">
        <v>0</v>
      </c>
      <c r="R18" s="35">
        <v>5139.5</v>
      </c>
      <c r="S18" s="37">
        <v>277848.92</v>
      </c>
      <c r="T18" s="38">
        <f t="shared" si="9"/>
        <v>54.06146901449557</v>
      </c>
      <c r="U18" s="39">
        <f t="shared" si="10"/>
        <v>367.10714285714283</v>
      </c>
      <c r="V18" s="4"/>
    </row>
    <row r="19" spans="1:22" ht="15" customHeight="1">
      <c r="A19" s="31"/>
      <c r="B19" s="40" t="s">
        <v>74</v>
      </c>
      <c r="C19" s="32" t="s">
        <v>76</v>
      </c>
      <c r="D19" s="33">
        <f t="shared" si="7"/>
        <v>10</v>
      </c>
      <c r="E19" s="33">
        <v>0</v>
      </c>
      <c r="F19" s="33">
        <v>0</v>
      </c>
      <c r="G19" s="33">
        <v>0</v>
      </c>
      <c r="H19" s="33">
        <v>0</v>
      </c>
      <c r="I19" s="33">
        <v>3</v>
      </c>
      <c r="J19" s="33">
        <v>5</v>
      </c>
      <c r="K19" s="33">
        <v>0</v>
      </c>
      <c r="L19" s="33">
        <v>2</v>
      </c>
      <c r="M19" s="33">
        <f t="shared" si="11"/>
        <v>3</v>
      </c>
      <c r="N19" s="33">
        <v>3</v>
      </c>
      <c r="O19" s="34">
        <f t="shared" si="8"/>
        <v>156.3</v>
      </c>
      <c r="P19" s="35">
        <v>0</v>
      </c>
      <c r="Q19" s="36">
        <v>0</v>
      </c>
      <c r="R19" s="35">
        <v>156.3</v>
      </c>
      <c r="S19" s="37">
        <v>4865.49</v>
      </c>
      <c r="T19" s="38">
        <f t="shared" si="9"/>
        <v>31.12917466410748</v>
      </c>
      <c r="U19" s="39">
        <f t="shared" si="10"/>
        <v>52.1</v>
      </c>
      <c r="V19" s="4"/>
    </row>
    <row r="20" spans="1:22" ht="15" customHeight="1">
      <c r="A20" s="40" t="s">
        <v>78</v>
      </c>
      <c r="B20" s="40"/>
      <c r="C20" s="32" t="s">
        <v>79</v>
      </c>
      <c r="D20" s="33">
        <f t="shared" si="7"/>
        <v>2</v>
      </c>
      <c r="E20" s="33">
        <v>0</v>
      </c>
      <c r="F20" s="33">
        <v>0</v>
      </c>
      <c r="G20" s="33">
        <v>0</v>
      </c>
      <c r="H20" s="33">
        <v>0</v>
      </c>
      <c r="I20" s="33">
        <v>1</v>
      </c>
      <c r="J20" s="33">
        <v>1</v>
      </c>
      <c r="K20" s="33">
        <v>0</v>
      </c>
      <c r="L20" s="33">
        <v>0</v>
      </c>
      <c r="M20" s="33">
        <f t="shared" si="11"/>
        <v>1</v>
      </c>
      <c r="N20" s="33">
        <v>1</v>
      </c>
      <c r="O20" s="34">
        <f t="shared" si="8"/>
        <v>86.3</v>
      </c>
      <c r="P20" s="35">
        <v>0</v>
      </c>
      <c r="Q20" s="36">
        <v>0</v>
      </c>
      <c r="R20" s="35">
        <v>86.3</v>
      </c>
      <c r="S20" s="37">
        <v>4271.85</v>
      </c>
      <c r="T20" s="38">
        <f t="shared" si="9"/>
        <v>49.50000000000001</v>
      </c>
      <c r="U20" s="39">
        <f t="shared" si="10"/>
        <v>86.3</v>
      </c>
      <c r="V20" s="4"/>
    </row>
    <row r="21" spans="1:22" ht="15" customHeight="1">
      <c r="A21" s="65"/>
      <c r="B21" s="40"/>
      <c r="C21" s="32" t="s">
        <v>50</v>
      </c>
      <c r="D21" s="33">
        <f t="shared" si="7"/>
        <v>9</v>
      </c>
      <c r="E21" s="33">
        <v>0</v>
      </c>
      <c r="F21" s="33">
        <v>0</v>
      </c>
      <c r="G21" s="33">
        <v>0</v>
      </c>
      <c r="H21" s="33">
        <v>0</v>
      </c>
      <c r="I21" s="33">
        <v>6</v>
      </c>
      <c r="J21" s="33">
        <v>3</v>
      </c>
      <c r="K21" s="33">
        <v>0</v>
      </c>
      <c r="L21" s="33">
        <v>0</v>
      </c>
      <c r="M21" s="33">
        <f t="shared" si="11"/>
        <v>6</v>
      </c>
      <c r="N21" s="33">
        <v>3</v>
      </c>
      <c r="O21" s="34">
        <f t="shared" si="8"/>
        <v>366.3</v>
      </c>
      <c r="P21" s="35">
        <v>0</v>
      </c>
      <c r="Q21" s="36">
        <v>0</v>
      </c>
      <c r="R21" s="35">
        <v>366.3</v>
      </c>
      <c r="S21" s="37">
        <v>11748.42</v>
      </c>
      <c r="T21" s="38">
        <f t="shared" si="9"/>
        <v>32.07321867321867</v>
      </c>
      <c r="U21" s="39">
        <f t="shared" si="10"/>
        <v>122.10000000000001</v>
      </c>
      <c r="V21" s="4"/>
    </row>
    <row r="22" spans="1:22" ht="15" customHeight="1">
      <c r="A22" s="31"/>
      <c r="B22" s="31"/>
      <c r="C22" s="41" t="s">
        <v>10</v>
      </c>
      <c r="D22" s="42">
        <f t="shared" si="7"/>
        <v>1</v>
      </c>
      <c r="E22" s="42">
        <v>0</v>
      </c>
      <c r="F22" s="42">
        <v>0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2">
        <f t="shared" si="11"/>
        <v>1</v>
      </c>
      <c r="N22" s="42">
        <v>0</v>
      </c>
      <c r="O22" s="44">
        <f t="shared" si="8"/>
        <v>0</v>
      </c>
      <c r="P22" s="47">
        <v>0</v>
      </c>
      <c r="Q22" s="46">
        <v>0</v>
      </c>
      <c r="R22" s="47">
        <v>0</v>
      </c>
      <c r="S22" s="48">
        <v>0</v>
      </c>
      <c r="T22" s="66" t="str">
        <f t="shared" si="9"/>
        <v>-</v>
      </c>
      <c r="U22" s="67" t="str">
        <f t="shared" si="10"/>
        <v>-</v>
      </c>
      <c r="V22" s="4"/>
    </row>
    <row r="23" spans="1:22" ht="15" customHeight="1">
      <c r="A23" s="31"/>
      <c r="B23" s="50"/>
      <c r="C23" s="51" t="s">
        <v>65</v>
      </c>
      <c r="D23" s="52">
        <f t="shared" si="7"/>
        <v>101</v>
      </c>
      <c r="E23" s="52">
        <f aca="true" t="shared" si="13" ref="E23:L23">SUM(E17:E22)</f>
        <v>0</v>
      </c>
      <c r="F23" s="52">
        <f t="shared" si="13"/>
        <v>0</v>
      </c>
      <c r="G23" s="52">
        <f t="shared" si="13"/>
        <v>0</v>
      </c>
      <c r="H23" s="52">
        <f t="shared" si="13"/>
        <v>2</v>
      </c>
      <c r="I23" s="52">
        <f t="shared" si="13"/>
        <v>44</v>
      </c>
      <c r="J23" s="52">
        <f t="shared" si="13"/>
        <v>39</v>
      </c>
      <c r="K23" s="52">
        <f t="shared" si="13"/>
        <v>1</v>
      </c>
      <c r="L23" s="52">
        <f t="shared" si="13"/>
        <v>15</v>
      </c>
      <c r="M23" s="52">
        <f t="shared" si="11"/>
        <v>46</v>
      </c>
      <c r="N23" s="52">
        <f>SUM(N17:N22)</f>
        <v>35</v>
      </c>
      <c r="O23" s="53">
        <f t="shared" si="8"/>
        <v>7491.200000000001</v>
      </c>
      <c r="P23" s="54">
        <f>SUM(P17:P22)</f>
        <v>0</v>
      </c>
      <c r="Q23" s="55">
        <f>SUM(Q17:Q22)</f>
        <v>0</v>
      </c>
      <c r="R23" s="56">
        <f>SUM(R17:R22)</f>
        <v>7491.200000000001</v>
      </c>
      <c r="S23" s="57">
        <f>SUM(S17:S22)</f>
        <v>411870.9799999999</v>
      </c>
      <c r="T23" s="58">
        <f t="shared" si="9"/>
        <v>54.98064128577529</v>
      </c>
      <c r="U23" s="64">
        <f t="shared" si="10"/>
        <v>214.03428571428574</v>
      </c>
      <c r="V23" s="4"/>
    </row>
    <row r="24" spans="1:22" ht="26.25" customHeight="1">
      <c r="A24" s="31"/>
      <c r="B24" s="31"/>
      <c r="C24" s="61" t="s">
        <v>72</v>
      </c>
      <c r="D24" s="33">
        <f aca="true" t="shared" si="14" ref="D24:D32">SUM(E24:L24)</f>
        <v>106</v>
      </c>
      <c r="E24" s="33">
        <v>0</v>
      </c>
      <c r="F24" s="33">
        <v>0</v>
      </c>
      <c r="G24" s="33">
        <v>14</v>
      </c>
      <c r="H24" s="33">
        <v>5</v>
      </c>
      <c r="I24" s="33">
        <v>40</v>
      </c>
      <c r="J24" s="33">
        <v>36</v>
      </c>
      <c r="K24" s="33">
        <v>2</v>
      </c>
      <c r="L24" s="33">
        <v>9</v>
      </c>
      <c r="M24" s="33">
        <f t="shared" si="11"/>
        <v>59</v>
      </c>
      <c r="N24" s="33">
        <v>36</v>
      </c>
      <c r="O24" s="34">
        <f aca="true" t="shared" si="15" ref="O24:O32">IF(AND(P24=0,Q24=0,R24=0),0,SUM(P24:R24))</f>
        <v>3559.75</v>
      </c>
      <c r="P24" s="35">
        <v>1509.28</v>
      </c>
      <c r="Q24" s="36">
        <v>0</v>
      </c>
      <c r="R24" s="35">
        <v>2050.47</v>
      </c>
      <c r="S24" s="37">
        <v>299621.54</v>
      </c>
      <c r="T24" s="38">
        <f aca="true" t="shared" si="16" ref="T24:T32">IF(O24=0,"-",S24/O24)</f>
        <v>84.16926469555446</v>
      </c>
      <c r="U24" s="39">
        <f aca="true" t="shared" si="17" ref="U24:U32">IF(O24=0,"-",O24/N24)</f>
        <v>98.88194444444444</v>
      </c>
      <c r="V24" s="4"/>
    </row>
    <row r="25" spans="1:22" ht="15" customHeight="1">
      <c r="A25" s="31"/>
      <c r="B25" s="31"/>
      <c r="C25" s="32" t="s">
        <v>80</v>
      </c>
      <c r="D25" s="33">
        <f t="shared" si="14"/>
        <v>4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3</v>
      </c>
      <c r="K25" s="33">
        <v>0</v>
      </c>
      <c r="L25" s="33">
        <v>1</v>
      </c>
      <c r="M25" s="33">
        <f aca="true" t="shared" si="18" ref="M25:M32">SUM(E25:I25)</f>
        <v>0</v>
      </c>
      <c r="N25" s="33">
        <v>0</v>
      </c>
      <c r="O25" s="34">
        <f t="shared" si="15"/>
        <v>0</v>
      </c>
      <c r="P25" s="35">
        <v>0</v>
      </c>
      <c r="Q25" s="36">
        <v>0</v>
      </c>
      <c r="R25" s="35">
        <v>0</v>
      </c>
      <c r="S25" s="37">
        <v>0</v>
      </c>
      <c r="T25" s="68" t="str">
        <f t="shared" si="16"/>
        <v>-</v>
      </c>
      <c r="U25" s="69" t="str">
        <f t="shared" si="17"/>
        <v>-</v>
      </c>
      <c r="V25" s="4"/>
    </row>
    <row r="26" spans="1:22" ht="15" customHeight="1">
      <c r="A26" s="31"/>
      <c r="B26" s="31"/>
      <c r="C26" s="32" t="s">
        <v>66</v>
      </c>
      <c r="D26" s="33">
        <f t="shared" si="14"/>
        <v>6</v>
      </c>
      <c r="E26" s="33">
        <v>0</v>
      </c>
      <c r="F26" s="33">
        <v>0</v>
      </c>
      <c r="G26" s="33">
        <v>0</v>
      </c>
      <c r="H26" s="33">
        <v>2</v>
      </c>
      <c r="I26" s="33">
        <v>0</v>
      </c>
      <c r="J26" s="33">
        <v>4</v>
      </c>
      <c r="K26" s="33">
        <v>0</v>
      </c>
      <c r="L26" s="33">
        <v>0</v>
      </c>
      <c r="M26" s="33">
        <f t="shared" si="18"/>
        <v>2</v>
      </c>
      <c r="N26" s="33">
        <v>0</v>
      </c>
      <c r="O26" s="34">
        <f t="shared" si="15"/>
        <v>0</v>
      </c>
      <c r="P26" s="35">
        <v>0</v>
      </c>
      <c r="Q26" s="36">
        <v>0</v>
      </c>
      <c r="R26" s="35">
        <v>0</v>
      </c>
      <c r="S26" s="37">
        <v>0</v>
      </c>
      <c r="T26" s="68" t="str">
        <f t="shared" si="16"/>
        <v>-</v>
      </c>
      <c r="U26" s="69" t="str">
        <f t="shared" si="17"/>
        <v>-</v>
      </c>
      <c r="V26" s="4"/>
    </row>
    <row r="27" spans="1:22" ht="15" customHeight="1">
      <c r="A27" s="31"/>
      <c r="B27" s="31"/>
      <c r="C27" s="32" t="s">
        <v>82</v>
      </c>
      <c r="D27" s="33">
        <f t="shared" si="14"/>
        <v>2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2</v>
      </c>
      <c r="K27" s="33">
        <v>0</v>
      </c>
      <c r="L27" s="33">
        <v>0</v>
      </c>
      <c r="M27" s="33">
        <f t="shared" si="18"/>
        <v>0</v>
      </c>
      <c r="N27" s="33">
        <v>0</v>
      </c>
      <c r="O27" s="34">
        <f t="shared" si="15"/>
        <v>0</v>
      </c>
      <c r="P27" s="35">
        <v>0</v>
      </c>
      <c r="Q27" s="36">
        <v>0</v>
      </c>
      <c r="R27" s="35">
        <v>0</v>
      </c>
      <c r="S27" s="37">
        <v>0</v>
      </c>
      <c r="T27" s="68" t="str">
        <f t="shared" si="16"/>
        <v>-</v>
      </c>
      <c r="U27" s="69" t="str">
        <f t="shared" si="17"/>
        <v>-</v>
      </c>
      <c r="V27" s="4"/>
    </row>
    <row r="28" spans="1:22" ht="20.25" customHeight="1">
      <c r="A28" s="31"/>
      <c r="B28" s="31"/>
      <c r="C28" s="70" t="s">
        <v>1</v>
      </c>
      <c r="D28" s="33">
        <f t="shared" si="14"/>
        <v>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4</v>
      </c>
      <c r="K28" s="33">
        <v>0</v>
      </c>
      <c r="L28" s="33">
        <v>0</v>
      </c>
      <c r="M28" s="33">
        <f t="shared" si="18"/>
        <v>0</v>
      </c>
      <c r="N28" s="33">
        <v>0</v>
      </c>
      <c r="O28" s="34">
        <f t="shared" si="15"/>
        <v>0</v>
      </c>
      <c r="P28" s="35">
        <v>0</v>
      </c>
      <c r="Q28" s="36">
        <v>0</v>
      </c>
      <c r="R28" s="35">
        <v>0</v>
      </c>
      <c r="S28" s="37">
        <v>0</v>
      </c>
      <c r="T28" s="68" t="str">
        <f t="shared" si="16"/>
        <v>-</v>
      </c>
      <c r="U28" s="69" t="str">
        <f t="shared" si="17"/>
        <v>-</v>
      </c>
      <c r="V28" s="4"/>
    </row>
    <row r="29" spans="1:22" ht="15" customHeight="1">
      <c r="A29" s="31"/>
      <c r="B29" s="40" t="s">
        <v>84</v>
      </c>
      <c r="C29" s="32" t="s">
        <v>85</v>
      </c>
      <c r="D29" s="33">
        <f t="shared" si="14"/>
        <v>1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1</v>
      </c>
      <c r="K29" s="33">
        <v>0</v>
      </c>
      <c r="L29" s="33">
        <v>0</v>
      </c>
      <c r="M29" s="33">
        <f t="shared" si="18"/>
        <v>0</v>
      </c>
      <c r="N29" s="33">
        <v>0</v>
      </c>
      <c r="O29" s="34">
        <f t="shared" si="15"/>
        <v>0</v>
      </c>
      <c r="P29" s="35">
        <v>0</v>
      </c>
      <c r="Q29" s="36">
        <v>0</v>
      </c>
      <c r="R29" s="35">
        <v>0</v>
      </c>
      <c r="S29" s="37">
        <v>0</v>
      </c>
      <c r="T29" s="68" t="str">
        <f t="shared" si="16"/>
        <v>-</v>
      </c>
      <c r="U29" s="69" t="str">
        <f t="shared" si="17"/>
        <v>-</v>
      </c>
      <c r="V29" s="4"/>
    </row>
    <row r="30" spans="1:22" ht="15" customHeight="1">
      <c r="A30" s="31"/>
      <c r="B30" s="40"/>
      <c r="C30" s="32" t="s">
        <v>87</v>
      </c>
      <c r="D30" s="33">
        <f t="shared" si="14"/>
        <v>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1</v>
      </c>
      <c r="K30" s="33">
        <v>0</v>
      </c>
      <c r="L30" s="33">
        <v>0</v>
      </c>
      <c r="M30" s="33">
        <f t="shared" si="18"/>
        <v>0</v>
      </c>
      <c r="N30" s="33">
        <v>0</v>
      </c>
      <c r="O30" s="34">
        <f t="shared" si="15"/>
        <v>0</v>
      </c>
      <c r="P30" s="35">
        <v>0</v>
      </c>
      <c r="Q30" s="36">
        <v>0</v>
      </c>
      <c r="R30" s="35">
        <v>0</v>
      </c>
      <c r="S30" s="37">
        <v>0</v>
      </c>
      <c r="T30" s="68" t="str">
        <f t="shared" si="16"/>
        <v>-</v>
      </c>
      <c r="U30" s="69" t="str">
        <f t="shared" si="17"/>
        <v>-</v>
      </c>
      <c r="V30" s="4"/>
    </row>
    <row r="31" spans="1:22" ht="15" customHeight="1">
      <c r="A31" s="31"/>
      <c r="B31" s="31"/>
      <c r="C31" s="32" t="s">
        <v>89</v>
      </c>
      <c r="D31" s="33">
        <f t="shared" si="14"/>
        <v>3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3</v>
      </c>
      <c r="K31" s="33">
        <v>0</v>
      </c>
      <c r="L31" s="33">
        <v>0</v>
      </c>
      <c r="M31" s="33">
        <f t="shared" si="18"/>
        <v>0</v>
      </c>
      <c r="N31" s="33">
        <v>0</v>
      </c>
      <c r="O31" s="34">
        <f t="shared" si="15"/>
        <v>0</v>
      </c>
      <c r="P31" s="35">
        <v>0</v>
      </c>
      <c r="Q31" s="36">
        <v>0</v>
      </c>
      <c r="R31" s="35">
        <v>0</v>
      </c>
      <c r="S31" s="37">
        <v>0</v>
      </c>
      <c r="T31" s="68" t="str">
        <f t="shared" si="16"/>
        <v>-</v>
      </c>
      <c r="U31" s="69" t="str">
        <f t="shared" si="17"/>
        <v>-</v>
      </c>
      <c r="V31" s="4"/>
    </row>
    <row r="32" spans="1:22" ht="15" customHeight="1">
      <c r="A32" s="31"/>
      <c r="B32" s="31"/>
      <c r="C32" s="32" t="s">
        <v>90</v>
      </c>
      <c r="D32" s="33">
        <f t="shared" si="14"/>
        <v>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1</v>
      </c>
      <c r="K32" s="33">
        <v>0</v>
      </c>
      <c r="L32" s="33">
        <v>0</v>
      </c>
      <c r="M32" s="33">
        <f t="shared" si="18"/>
        <v>0</v>
      </c>
      <c r="N32" s="33">
        <v>0</v>
      </c>
      <c r="O32" s="34">
        <f t="shared" si="15"/>
        <v>0</v>
      </c>
      <c r="P32" s="35">
        <v>0</v>
      </c>
      <c r="Q32" s="36">
        <v>0</v>
      </c>
      <c r="R32" s="35">
        <v>0</v>
      </c>
      <c r="S32" s="37">
        <v>0</v>
      </c>
      <c r="T32" s="68" t="str">
        <f t="shared" si="16"/>
        <v>-</v>
      </c>
      <c r="U32" s="69" t="str">
        <f t="shared" si="17"/>
        <v>-</v>
      </c>
      <c r="V32" s="4"/>
    </row>
    <row r="33" spans="1:22" ht="15" customHeight="1">
      <c r="A33" s="31"/>
      <c r="B33" s="31"/>
      <c r="C33" s="32" t="s">
        <v>28</v>
      </c>
      <c r="D33" s="33">
        <f aca="true" t="shared" si="19" ref="D33:D44">SUM(E33:L33)</f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1</v>
      </c>
      <c r="K33" s="33">
        <v>0</v>
      </c>
      <c r="L33" s="33">
        <v>0</v>
      </c>
      <c r="M33" s="33">
        <f aca="true" t="shared" si="20" ref="M33:M44">SUM(E33:I33)</f>
        <v>0</v>
      </c>
      <c r="N33" s="33">
        <v>0</v>
      </c>
      <c r="O33" s="34">
        <f aca="true" t="shared" si="21" ref="O33:O42">IF(AND(P33=0,Q33=0,R33=0),0,SUM(P33:R33))</f>
        <v>0</v>
      </c>
      <c r="P33" s="35">
        <v>0</v>
      </c>
      <c r="Q33" s="36">
        <v>0</v>
      </c>
      <c r="R33" s="71">
        <v>0</v>
      </c>
      <c r="S33" s="37">
        <v>0</v>
      </c>
      <c r="T33" s="68" t="str">
        <f aca="true" t="shared" si="22" ref="T33:T42">IF(O33=0,"-",S33/O33)</f>
        <v>-</v>
      </c>
      <c r="U33" s="69" t="str">
        <f aca="true" t="shared" si="23" ref="U33:U42">IF(O33=0,"-",O33/N33)</f>
        <v>-</v>
      </c>
      <c r="V33" s="4"/>
    </row>
    <row r="34" spans="1:22" ht="15" customHeight="1">
      <c r="A34" s="31"/>
      <c r="B34" s="31"/>
      <c r="C34" s="41" t="s">
        <v>47</v>
      </c>
      <c r="D34" s="42">
        <f t="shared" si="19"/>
        <v>1</v>
      </c>
      <c r="E34" s="42">
        <v>0</v>
      </c>
      <c r="F34" s="42">
        <v>0</v>
      </c>
      <c r="G34" s="42">
        <v>0</v>
      </c>
      <c r="H34" s="42">
        <v>0</v>
      </c>
      <c r="I34" s="42">
        <v>0</v>
      </c>
      <c r="J34" s="42">
        <v>1</v>
      </c>
      <c r="K34" s="42">
        <v>0</v>
      </c>
      <c r="L34" s="42">
        <v>0</v>
      </c>
      <c r="M34" s="42">
        <f t="shared" si="20"/>
        <v>0</v>
      </c>
      <c r="N34" s="42">
        <v>0</v>
      </c>
      <c r="O34" s="44">
        <f t="shared" si="21"/>
        <v>0</v>
      </c>
      <c r="P34" s="47">
        <v>0</v>
      </c>
      <c r="Q34" s="46">
        <v>0</v>
      </c>
      <c r="R34" s="45">
        <v>0</v>
      </c>
      <c r="S34" s="48">
        <v>0</v>
      </c>
      <c r="T34" s="66" t="str">
        <f t="shared" si="22"/>
        <v>-</v>
      </c>
      <c r="U34" s="67" t="str">
        <f t="shared" si="23"/>
        <v>-</v>
      </c>
      <c r="V34" s="4"/>
    </row>
    <row r="35" spans="1:22" ht="15" customHeight="1">
      <c r="A35" s="31"/>
      <c r="B35" s="50"/>
      <c r="C35" s="51" t="s">
        <v>65</v>
      </c>
      <c r="D35" s="52">
        <f t="shared" si="19"/>
        <v>130</v>
      </c>
      <c r="E35" s="52">
        <f aca="true" t="shared" si="24" ref="E35:L35">SUM(E24:E34)</f>
        <v>0</v>
      </c>
      <c r="F35" s="52">
        <f t="shared" si="24"/>
        <v>0</v>
      </c>
      <c r="G35" s="52">
        <f t="shared" si="24"/>
        <v>14</v>
      </c>
      <c r="H35" s="52">
        <f t="shared" si="24"/>
        <v>7</v>
      </c>
      <c r="I35" s="52">
        <f t="shared" si="24"/>
        <v>40</v>
      </c>
      <c r="J35" s="52">
        <f t="shared" si="24"/>
        <v>57</v>
      </c>
      <c r="K35" s="52">
        <f t="shared" si="24"/>
        <v>2</v>
      </c>
      <c r="L35" s="52">
        <f t="shared" si="24"/>
        <v>10</v>
      </c>
      <c r="M35" s="52">
        <f t="shared" si="20"/>
        <v>61</v>
      </c>
      <c r="N35" s="52">
        <f>SUM(N24:N34)</f>
        <v>36</v>
      </c>
      <c r="O35" s="53">
        <f t="shared" si="21"/>
        <v>3559.75</v>
      </c>
      <c r="P35" s="54">
        <f>SUM(P24:P34)</f>
        <v>1509.28</v>
      </c>
      <c r="Q35" s="55">
        <f>SUM(Q24:Q34)</f>
        <v>0</v>
      </c>
      <c r="R35" s="54">
        <f>SUM(R24:R34)</f>
        <v>2050.47</v>
      </c>
      <c r="S35" s="57">
        <f>SUM(S24:S34)</f>
        <v>299621.54</v>
      </c>
      <c r="T35" s="58">
        <f t="shared" si="22"/>
        <v>84.16926469555446</v>
      </c>
      <c r="U35" s="64">
        <f t="shared" si="23"/>
        <v>98.88194444444444</v>
      </c>
      <c r="V35" s="4"/>
    </row>
    <row r="36" spans="1:22" ht="15" customHeight="1">
      <c r="A36" s="31"/>
      <c r="B36" s="72" t="s">
        <v>5</v>
      </c>
      <c r="C36" s="73"/>
      <c r="D36" s="74">
        <f t="shared" si="19"/>
        <v>576</v>
      </c>
      <c r="E36" s="75">
        <f aca="true" t="shared" si="25" ref="E36:L36">E10+E16+E23+E35</f>
        <v>2</v>
      </c>
      <c r="F36" s="75">
        <f t="shared" si="25"/>
        <v>0</v>
      </c>
      <c r="G36" s="75">
        <f t="shared" si="25"/>
        <v>36</v>
      </c>
      <c r="H36" s="75">
        <f t="shared" si="25"/>
        <v>20</v>
      </c>
      <c r="I36" s="75">
        <f t="shared" si="25"/>
        <v>224</v>
      </c>
      <c r="J36" s="75">
        <f t="shared" si="25"/>
        <v>234</v>
      </c>
      <c r="K36" s="75">
        <f t="shared" si="25"/>
        <v>8</v>
      </c>
      <c r="L36" s="75">
        <f t="shared" si="25"/>
        <v>52</v>
      </c>
      <c r="M36" s="75">
        <f t="shared" si="20"/>
        <v>282</v>
      </c>
      <c r="N36" s="75">
        <f>N10+N16+N23+N35</f>
        <v>200</v>
      </c>
      <c r="O36" s="76">
        <f t="shared" si="21"/>
        <v>27876.65</v>
      </c>
      <c r="P36" s="77">
        <f>P10+P16+P23+P35</f>
        <v>5897.179999999999</v>
      </c>
      <c r="Q36" s="78">
        <f>Q10+Q16+Q23+Q35</f>
        <v>0</v>
      </c>
      <c r="R36" s="78">
        <f>R10+R16+R23+R35</f>
        <v>21979.47</v>
      </c>
      <c r="S36" s="79">
        <f>S10+S16+S23+S35</f>
        <v>2045604.07</v>
      </c>
      <c r="T36" s="80">
        <f t="shared" si="22"/>
        <v>73.38055576979299</v>
      </c>
      <c r="U36" s="81">
        <f t="shared" si="23"/>
        <v>139.38325</v>
      </c>
      <c r="V36" s="4"/>
    </row>
    <row r="37" spans="1:22" ht="15" customHeight="1">
      <c r="A37" s="31"/>
      <c r="B37" s="31"/>
      <c r="C37" s="32" t="s">
        <v>36</v>
      </c>
      <c r="D37" s="33">
        <f t="shared" si="19"/>
        <v>9</v>
      </c>
      <c r="E37" s="33">
        <v>0</v>
      </c>
      <c r="F37" s="33">
        <v>0</v>
      </c>
      <c r="G37" s="33">
        <v>0</v>
      </c>
      <c r="H37" s="33">
        <v>2</v>
      </c>
      <c r="I37" s="33">
        <v>6</v>
      </c>
      <c r="J37" s="33">
        <v>0</v>
      </c>
      <c r="K37" s="33">
        <v>1</v>
      </c>
      <c r="L37" s="33">
        <v>0</v>
      </c>
      <c r="M37" s="33">
        <f t="shared" si="20"/>
        <v>8</v>
      </c>
      <c r="N37" s="33">
        <v>4</v>
      </c>
      <c r="O37" s="34">
        <f t="shared" si="21"/>
        <v>1188.39</v>
      </c>
      <c r="P37" s="35">
        <v>0</v>
      </c>
      <c r="Q37" s="36">
        <v>0</v>
      </c>
      <c r="R37" s="35">
        <v>1188.39</v>
      </c>
      <c r="S37" s="37">
        <v>64885.66</v>
      </c>
      <c r="T37" s="38">
        <f t="shared" si="22"/>
        <v>54.59963480002356</v>
      </c>
      <c r="U37" s="39">
        <f t="shared" si="23"/>
        <v>297.0975</v>
      </c>
      <c r="V37" s="4"/>
    </row>
    <row r="38" spans="1:22" ht="15" customHeight="1">
      <c r="A38" s="31"/>
      <c r="B38" s="40" t="s">
        <v>4</v>
      </c>
      <c r="C38" s="32" t="s">
        <v>77</v>
      </c>
      <c r="D38" s="33">
        <f t="shared" si="19"/>
        <v>10</v>
      </c>
      <c r="E38" s="33">
        <v>0</v>
      </c>
      <c r="F38" s="33">
        <v>0</v>
      </c>
      <c r="G38" s="33">
        <v>5</v>
      </c>
      <c r="H38" s="33">
        <v>1</v>
      </c>
      <c r="I38" s="33">
        <v>3</v>
      </c>
      <c r="J38" s="33">
        <v>0</v>
      </c>
      <c r="K38" s="33">
        <v>1</v>
      </c>
      <c r="L38" s="33">
        <v>0</v>
      </c>
      <c r="M38" s="33">
        <f t="shared" si="20"/>
        <v>9</v>
      </c>
      <c r="N38" s="33">
        <v>7</v>
      </c>
      <c r="O38" s="34">
        <f t="shared" si="21"/>
        <v>1419.47</v>
      </c>
      <c r="P38" s="35">
        <v>1150.28</v>
      </c>
      <c r="Q38" s="36">
        <v>0</v>
      </c>
      <c r="R38" s="35">
        <v>269.19</v>
      </c>
      <c r="S38" s="37">
        <v>97674.49</v>
      </c>
      <c r="T38" s="38">
        <f t="shared" si="22"/>
        <v>68.81053491796234</v>
      </c>
      <c r="U38" s="39">
        <f t="shared" si="23"/>
        <v>202.78142857142856</v>
      </c>
      <c r="V38" s="4"/>
    </row>
    <row r="39" spans="1:22" ht="15" customHeight="1">
      <c r="A39" s="31"/>
      <c r="B39" s="40"/>
      <c r="C39" s="41" t="s">
        <v>32</v>
      </c>
      <c r="D39" s="42">
        <f t="shared" si="19"/>
        <v>7</v>
      </c>
      <c r="E39" s="42">
        <v>0</v>
      </c>
      <c r="F39" s="42">
        <v>0</v>
      </c>
      <c r="G39" s="42">
        <v>1</v>
      </c>
      <c r="H39" s="42">
        <v>1</v>
      </c>
      <c r="I39" s="42">
        <v>3</v>
      </c>
      <c r="J39" s="42">
        <v>0</v>
      </c>
      <c r="K39" s="42">
        <v>2</v>
      </c>
      <c r="L39" s="42">
        <v>0</v>
      </c>
      <c r="M39" s="42">
        <f t="shared" si="20"/>
        <v>5</v>
      </c>
      <c r="N39" s="42">
        <v>3</v>
      </c>
      <c r="O39" s="44">
        <f t="shared" si="21"/>
        <v>305.67</v>
      </c>
      <c r="P39" s="47">
        <v>58.42</v>
      </c>
      <c r="Q39" s="46">
        <v>0</v>
      </c>
      <c r="R39" s="47">
        <v>247.25</v>
      </c>
      <c r="S39" s="48">
        <v>12884.1</v>
      </c>
      <c r="T39" s="49">
        <f t="shared" si="22"/>
        <v>42.150358229463144</v>
      </c>
      <c r="U39" s="62">
        <f t="shared" si="23"/>
        <v>101.89</v>
      </c>
      <c r="V39" s="4"/>
    </row>
    <row r="40" spans="1:22" ht="15" customHeight="1">
      <c r="A40" s="31"/>
      <c r="B40" s="50"/>
      <c r="C40" s="51" t="s">
        <v>65</v>
      </c>
      <c r="D40" s="52">
        <f t="shared" si="19"/>
        <v>26</v>
      </c>
      <c r="E40" s="52">
        <f aca="true" t="shared" si="26" ref="E40:L40">SUM(E37:E39)</f>
        <v>0</v>
      </c>
      <c r="F40" s="52">
        <f t="shared" si="26"/>
        <v>0</v>
      </c>
      <c r="G40" s="52">
        <f t="shared" si="26"/>
        <v>6</v>
      </c>
      <c r="H40" s="52">
        <f t="shared" si="26"/>
        <v>4</v>
      </c>
      <c r="I40" s="52">
        <f t="shared" si="26"/>
        <v>12</v>
      </c>
      <c r="J40" s="52">
        <f t="shared" si="26"/>
        <v>0</v>
      </c>
      <c r="K40" s="52">
        <f t="shared" si="26"/>
        <v>4</v>
      </c>
      <c r="L40" s="52">
        <f t="shared" si="26"/>
        <v>0</v>
      </c>
      <c r="M40" s="52">
        <f t="shared" si="20"/>
        <v>22</v>
      </c>
      <c r="N40" s="52">
        <f>SUM(N37:N39)</f>
        <v>14</v>
      </c>
      <c r="O40" s="53">
        <f t="shared" si="21"/>
        <v>2913.53</v>
      </c>
      <c r="P40" s="54">
        <f>SUM(P37:P39)</f>
        <v>1208.7</v>
      </c>
      <c r="Q40" s="55">
        <f>SUM(Q37:Q39)</f>
        <v>0</v>
      </c>
      <c r="R40" s="54">
        <f>SUM(R37:R39)</f>
        <v>1704.8300000000002</v>
      </c>
      <c r="S40" s="57">
        <f>SUM(S37:S39)</f>
        <v>175444.25000000003</v>
      </c>
      <c r="T40" s="58">
        <f t="shared" si="22"/>
        <v>60.217073446986994</v>
      </c>
      <c r="U40" s="64">
        <f t="shared" si="23"/>
        <v>208.10928571428573</v>
      </c>
      <c r="V40" s="4"/>
    </row>
    <row r="41" spans="1:22" ht="15" customHeight="1">
      <c r="A41" s="31" t="s">
        <v>78</v>
      </c>
      <c r="B41" s="31"/>
      <c r="C41" s="32" t="s">
        <v>21</v>
      </c>
      <c r="D41" s="33">
        <f t="shared" si="19"/>
        <v>14</v>
      </c>
      <c r="E41" s="33">
        <v>0</v>
      </c>
      <c r="F41" s="33">
        <v>0</v>
      </c>
      <c r="G41" s="33">
        <v>3</v>
      </c>
      <c r="H41" s="33">
        <v>2</v>
      </c>
      <c r="I41" s="33">
        <v>5</v>
      </c>
      <c r="J41" s="33">
        <v>3</v>
      </c>
      <c r="K41" s="33">
        <v>1</v>
      </c>
      <c r="L41" s="33">
        <v>0</v>
      </c>
      <c r="M41" s="33">
        <f t="shared" si="20"/>
        <v>10</v>
      </c>
      <c r="N41" s="33">
        <v>8</v>
      </c>
      <c r="O41" s="34">
        <f t="shared" si="21"/>
        <v>1025.54</v>
      </c>
      <c r="P41" s="35">
        <v>529.92</v>
      </c>
      <c r="Q41" s="36">
        <v>0</v>
      </c>
      <c r="R41" s="35">
        <v>495.62</v>
      </c>
      <c r="S41" s="37">
        <v>46744.46</v>
      </c>
      <c r="T41" s="38">
        <f t="shared" si="22"/>
        <v>45.58033816330909</v>
      </c>
      <c r="U41" s="39">
        <f t="shared" si="23"/>
        <v>128.1925</v>
      </c>
      <c r="V41" s="4"/>
    </row>
    <row r="42" spans="1:22" ht="15" customHeight="1">
      <c r="A42" s="31"/>
      <c r="B42" s="82" t="s">
        <v>49</v>
      </c>
      <c r="C42" s="32" t="s">
        <v>86</v>
      </c>
      <c r="D42" s="33">
        <f t="shared" si="19"/>
        <v>3</v>
      </c>
      <c r="E42" s="33">
        <v>0</v>
      </c>
      <c r="F42" s="33">
        <v>0</v>
      </c>
      <c r="G42" s="33">
        <v>1</v>
      </c>
      <c r="H42" s="33">
        <v>2</v>
      </c>
      <c r="I42" s="33">
        <v>0</v>
      </c>
      <c r="J42" s="33">
        <v>0</v>
      </c>
      <c r="K42" s="33">
        <v>0</v>
      </c>
      <c r="L42" s="33">
        <v>0</v>
      </c>
      <c r="M42" s="33">
        <f t="shared" si="20"/>
        <v>3</v>
      </c>
      <c r="N42" s="33">
        <v>1</v>
      </c>
      <c r="O42" s="34">
        <f t="shared" si="21"/>
        <v>697.67</v>
      </c>
      <c r="P42" s="83">
        <v>697.67</v>
      </c>
      <c r="Q42" s="36">
        <v>0</v>
      </c>
      <c r="R42" s="35">
        <v>0</v>
      </c>
      <c r="S42" s="37">
        <v>26790.53</v>
      </c>
      <c r="T42" s="38">
        <f t="shared" si="22"/>
        <v>38.40000286668482</v>
      </c>
      <c r="U42" s="39">
        <f t="shared" si="23"/>
        <v>697.67</v>
      </c>
      <c r="V42" s="4"/>
    </row>
    <row r="43" spans="1:22" ht="15" customHeight="1">
      <c r="A43" s="31"/>
      <c r="B43" s="82"/>
      <c r="C43" s="41" t="s">
        <v>91</v>
      </c>
      <c r="D43" s="42">
        <f t="shared" si="19"/>
        <v>3</v>
      </c>
      <c r="E43" s="42">
        <v>0</v>
      </c>
      <c r="F43" s="42">
        <v>0</v>
      </c>
      <c r="G43" s="42">
        <v>2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f t="shared" si="20"/>
        <v>3</v>
      </c>
      <c r="N43" s="42">
        <v>3</v>
      </c>
      <c r="O43" s="44">
        <f aca="true" t="shared" si="27" ref="O43:O52">IF(AND(P43=0,Q43=0,R43=0),0,SUM(P43:R43))</f>
        <v>622.06</v>
      </c>
      <c r="P43" s="47">
        <v>622.06</v>
      </c>
      <c r="Q43" s="46">
        <v>0</v>
      </c>
      <c r="R43" s="47">
        <v>0</v>
      </c>
      <c r="S43" s="84">
        <v>15900.37</v>
      </c>
      <c r="T43" s="49">
        <f aca="true" t="shared" si="28" ref="T43:T52">IF(O43=0,"-",S43/O43)</f>
        <v>25.560830145002093</v>
      </c>
      <c r="U43" s="62">
        <f aca="true" t="shared" si="29" ref="U43:U52">IF(O43=0,"-",O43/N43)</f>
        <v>207.35333333333332</v>
      </c>
      <c r="V43" s="4"/>
    </row>
    <row r="44" spans="1:22" ht="15" customHeight="1">
      <c r="A44" s="31"/>
      <c r="B44" s="85"/>
      <c r="C44" s="86" t="s">
        <v>65</v>
      </c>
      <c r="D44" s="87">
        <f t="shared" si="19"/>
        <v>20</v>
      </c>
      <c r="E44" s="87">
        <f aca="true" t="shared" si="30" ref="E44:L44">SUM(E41:E43)</f>
        <v>0</v>
      </c>
      <c r="F44" s="87">
        <f t="shared" si="30"/>
        <v>0</v>
      </c>
      <c r="G44" s="87">
        <f t="shared" si="30"/>
        <v>6</v>
      </c>
      <c r="H44" s="87">
        <f t="shared" si="30"/>
        <v>5</v>
      </c>
      <c r="I44" s="87">
        <f t="shared" si="30"/>
        <v>5</v>
      </c>
      <c r="J44" s="87">
        <f t="shared" si="30"/>
        <v>3</v>
      </c>
      <c r="K44" s="87">
        <f t="shared" si="30"/>
        <v>1</v>
      </c>
      <c r="L44" s="87">
        <f t="shared" si="30"/>
        <v>0</v>
      </c>
      <c r="M44" s="87">
        <f t="shared" si="20"/>
        <v>16</v>
      </c>
      <c r="N44" s="87">
        <f>SUM(N41:N43)</f>
        <v>12</v>
      </c>
      <c r="O44" s="88">
        <f t="shared" si="27"/>
        <v>2345.27</v>
      </c>
      <c r="P44" s="89">
        <f>SUM(P41:P43)</f>
        <v>1849.6499999999999</v>
      </c>
      <c r="Q44" s="89">
        <f>SUM(Q41:Q43)</f>
        <v>0</v>
      </c>
      <c r="R44" s="89">
        <f>SUM(R41:R43)</f>
        <v>495.62</v>
      </c>
      <c r="S44" s="90">
        <f>SUM(S41:S43)</f>
        <v>89435.35999999999</v>
      </c>
      <c r="T44" s="90">
        <f t="shared" si="28"/>
        <v>38.134355532625236</v>
      </c>
      <c r="U44" s="59">
        <f t="shared" si="29"/>
        <v>195.43916666666667</v>
      </c>
      <c r="V44" s="4"/>
    </row>
    <row r="45" spans="1:22" ht="15" customHeight="1">
      <c r="A45" s="31"/>
      <c r="B45" s="72" t="s">
        <v>95</v>
      </c>
      <c r="C45" s="73"/>
      <c r="D45" s="91">
        <f aca="true" t="shared" si="31" ref="D45:N45">D44+D40</f>
        <v>46</v>
      </c>
      <c r="E45" s="92">
        <f t="shared" si="31"/>
        <v>0</v>
      </c>
      <c r="F45" s="92">
        <f t="shared" si="31"/>
        <v>0</v>
      </c>
      <c r="G45" s="92">
        <f t="shared" si="31"/>
        <v>12</v>
      </c>
      <c r="H45" s="92">
        <f t="shared" si="31"/>
        <v>9</v>
      </c>
      <c r="I45" s="92">
        <f t="shared" si="31"/>
        <v>17</v>
      </c>
      <c r="J45" s="92">
        <f t="shared" si="31"/>
        <v>3</v>
      </c>
      <c r="K45" s="92">
        <f t="shared" si="31"/>
        <v>5</v>
      </c>
      <c r="L45" s="92">
        <f t="shared" si="31"/>
        <v>0</v>
      </c>
      <c r="M45" s="92">
        <f t="shared" si="31"/>
        <v>38</v>
      </c>
      <c r="N45" s="92">
        <f t="shared" si="31"/>
        <v>26</v>
      </c>
      <c r="O45" s="76">
        <f t="shared" si="27"/>
        <v>5258.8</v>
      </c>
      <c r="P45" s="77">
        <f>P44+P40</f>
        <v>3058.35</v>
      </c>
      <c r="Q45" s="77">
        <f>Q44+Q40</f>
        <v>0</v>
      </c>
      <c r="R45" s="77">
        <f>R44+R40</f>
        <v>2200.4500000000003</v>
      </c>
      <c r="S45" s="76">
        <f>S44+S40</f>
        <v>264879.61</v>
      </c>
      <c r="T45" s="80">
        <f t="shared" si="28"/>
        <v>50.36883129231003</v>
      </c>
      <c r="U45" s="81">
        <f t="shared" si="29"/>
        <v>202.26153846153846</v>
      </c>
      <c r="V45" s="4"/>
    </row>
    <row r="46" spans="1:22" ht="15" customHeight="1">
      <c r="A46" s="50"/>
      <c r="B46" s="93" t="s">
        <v>97</v>
      </c>
      <c r="C46" s="94"/>
      <c r="D46" s="95">
        <f aca="true" t="shared" si="32" ref="D46:D55">SUM(E46:L46)</f>
        <v>622</v>
      </c>
      <c r="E46" s="96">
        <f aca="true" t="shared" si="33" ref="E46:L46">E36+E45</f>
        <v>2</v>
      </c>
      <c r="F46" s="96">
        <f t="shared" si="33"/>
        <v>0</v>
      </c>
      <c r="G46" s="96">
        <f t="shared" si="33"/>
        <v>48</v>
      </c>
      <c r="H46" s="96">
        <f t="shared" si="33"/>
        <v>29</v>
      </c>
      <c r="I46" s="96">
        <f t="shared" si="33"/>
        <v>241</v>
      </c>
      <c r="J46" s="96">
        <f t="shared" si="33"/>
        <v>237</v>
      </c>
      <c r="K46" s="96">
        <f t="shared" si="33"/>
        <v>13</v>
      </c>
      <c r="L46" s="96">
        <f t="shared" si="33"/>
        <v>52</v>
      </c>
      <c r="M46" s="96">
        <f aca="true" t="shared" si="34" ref="M46:M52">SUM(E46:I46)</f>
        <v>320</v>
      </c>
      <c r="N46" s="96">
        <f>N36+N45</f>
        <v>226</v>
      </c>
      <c r="O46" s="97">
        <f t="shared" si="27"/>
        <v>33135.45</v>
      </c>
      <c r="P46" s="98">
        <f>P36+P45</f>
        <v>8955.529999999999</v>
      </c>
      <c r="Q46" s="99">
        <f>Q36+Q45</f>
        <v>0</v>
      </c>
      <c r="R46" s="98">
        <f>R36+R45</f>
        <v>24179.920000000002</v>
      </c>
      <c r="S46" s="100">
        <f>S36+S45</f>
        <v>2310483.68</v>
      </c>
      <c r="T46" s="101">
        <f t="shared" si="28"/>
        <v>69.7284533633918</v>
      </c>
      <c r="U46" s="102">
        <f t="shared" si="29"/>
        <v>146.6170353982301</v>
      </c>
      <c r="V46" s="4"/>
    </row>
    <row r="47" spans="1:22" ht="13.5" customHeight="1">
      <c r="A47" s="40"/>
      <c r="B47" s="40"/>
      <c r="C47" s="32" t="s">
        <v>99</v>
      </c>
      <c r="D47" s="33">
        <f t="shared" si="32"/>
        <v>34</v>
      </c>
      <c r="E47" s="33">
        <v>0</v>
      </c>
      <c r="F47" s="33">
        <v>0</v>
      </c>
      <c r="G47" s="33">
        <v>0</v>
      </c>
      <c r="H47" s="33">
        <v>0</v>
      </c>
      <c r="I47" s="33">
        <v>14</v>
      </c>
      <c r="J47" s="33">
        <v>19</v>
      </c>
      <c r="K47" s="33">
        <v>0</v>
      </c>
      <c r="L47" s="33">
        <v>1</v>
      </c>
      <c r="M47" s="33">
        <f t="shared" si="34"/>
        <v>14</v>
      </c>
      <c r="N47" s="33">
        <v>14</v>
      </c>
      <c r="O47" s="34">
        <f t="shared" si="27"/>
        <v>744.1</v>
      </c>
      <c r="P47" s="35">
        <v>0</v>
      </c>
      <c r="Q47" s="36">
        <v>0</v>
      </c>
      <c r="R47" s="35">
        <v>744.1</v>
      </c>
      <c r="S47" s="37">
        <v>30497.62</v>
      </c>
      <c r="T47" s="38">
        <f t="shared" si="28"/>
        <v>40.98591587152264</v>
      </c>
      <c r="U47" s="39">
        <f t="shared" si="29"/>
        <v>53.15</v>
      </c>
      <c r="V47" s="4"/>
    </row>
    <row r="48" spans="1:22" ht="13.5" customHeight="1">
      <c r="A48" s="103"/>
      <c r="B48" s="104"/>
      <c r="C48" s="32" t="s">
        <v>100</v>
      </c>
      <c r="D48" s="33">
        <f t="shared" si="32"/>
        <v>102</v>
      </c>
      <c r="E48" s="33">
        <v>0</v>
      </c>
      <c r="F48" s="33">
        <v>0</v>
      </c>
      <c r="G48" s="33">
        <v>0</v>
      </c>
      <c r="H48" s="33">
        <v>0</v>
      </c>
      <c r="I48" s="33">
        <v>66</v>
      </c>
      <c r="J48" s="33">
        <v>36</v>
      </c>
      <c r="K48" s="33">
        <f>-K365</f>
        <v>0</v>
      </c>
      <c r="L48" s="33">
        <v>0</v>
      </c>
      <c r="M48" s="33">
        <f t="shared" si="34"/>
        <v>66</v>
      </c>
      <c r="N48" s="33">
        <v>66</v>
      </c>
      <c r="O48" s="105">
        <f t="shared" si="27"/>
        <v>4218.9</v>
      </c>
      <c r="P48" s="35">
        <v>0</v>
      </c>
      <c r="Q48" s="36">
        <v>0</v>
      </c>
      <c r="R48" s="36">
        <v>4218.9</v>
      </c>
      <c r="S48" s="37">
        <v>262754.47</v>
      </c>
      <c r="T48" s="38">
        <f t="shared" si="28"/>
        <v>62.28032662542369</v>
      </c>
      <c r="U48" s="39">
        <f t="shared" si="29"/>
        <v>63.922727272727265</v>
      </c>
      <c r="V48" s="4"/>
    </row>
    <row r="49" spans="1:22" ht="12.75" customHeight="1">
      <c r="A49" s="106"/>
      <c r="B49" s="104" t="s">
        <v>102</v>
      </c>
      <c r="C49" s="32" t="s">
        <v>104</v>
      </c>
      <c r="D49" s="33">
        <f t="shared" si="32"/>
        <v>332</v>
      </c>
      <c r="E49" s="33">
        <v>0</v>
      </c>
      <c r="F49" s="33">
        <v>0</v>
      </c>
      <c r="G49" s="33">
        <v>0</v>
      </c>
      <c r="H49" s="33">
        <v>0</v>
      </c>
      <c r="I49" s="33">
        <v>179</v>
      </c>
      <c r="J49" s="33">
        <v>139</v>
      </c>
      <c r="K49" s="33">
        <v>0</v>
      </c>
      <c r="L49" s="33">
        <v>14</v>
      </c>
      <c r="M49" s="33">
        <f t="shared" si="34"/>
        <v>179</v>
      </c>
      <c r="N49" s="33">
        <v>173</v>
      </c>
      <c r="O49" s="105">
        <f t="shared" si="27"/>
        <v>10836.9</v>
      </c>
      <c r="P49" s="35">
        <v>0</v>
      </c>
      <c r="Q49" s="36">
        <v>0</v>
      </c>
      <c r="R49" s="35">
        <v>10836.9</v>
      </c>
      <c r="S49" s="37">
        <v>703462.23</v>
      </c>
      <c r="T49" s="38">
        <f t="shared" si="28"/>
        <v>64.91360352130222</v>
      </c>
      <c r="U49" s="39">
        <f t="shared" si="29"/>
        <v>62.641040462427746</v>
      </c>
      <c r="V49" s="4"/>
    </row>
    <row r="50" spans="1:22" ht="13.5" customHeight="1">
      <c r="A50" s="31"/>
      <c r="B50" s="104"/>
      <c r="C50" s="32" t="s">
        <v>106</v>
      </c>
      <c r="D50" s="33">
        <f t="shared" si="32"/>
        <v>12</v>
      </c>
      <c r="E50" s="33">
        <v>0</v>
      </c>
      <c r="F50" s="33">
        <v>0</v>
      </c>
      <c r="G50" s="33">
        <v>0</v>
      </c>
      <c r="H50" s="33">
        <v>0</v>
      </c>
      <c r="I50" s="33">
        <v>7</v>
      </c>
      <c r="J50" s="33">
        <v>5</v>
      </c>
      <c r="K50" s="33">
        <f>-K367</f>
        <v>0</v>
      </c>
      <c r="L50" s="33">
        <v>0</v>
      </c>
      <c r="M50" s="33">
        <f t="shared" si="34"/>
        <v>7</v>
      </c>
      <c r="N50" s="33">
        <v>7</v>
      </c>
      <c r="O50" s="105">
        <f t="shared" si="27"/>
        <v>612.9</v>
      </c>
      <c r="P50" s="35">
        <v>0</v>
      </c>
      <c r="Q50" s="36">
        <v>0</v>
      </c>
      <c r="R50" s="35">
        <v>612.9</v>
      </c>
      <c r="S50" s="37">
        <v>20115.6</v>
      </c>
      <c r="T50" s="38">
        <f t="shared" si="28"/>
        <v>32.8203622124327</v>
      </c>
      <c r="U50" s="39">
        <f t="shared" si="29"/>
        <v>87.55714285714285</v>
      </c>
      <c r="V50" s="4"/>
    </row>
    <row r="51" spans="1:22" ht="13.5" customHeight="1">
      <c r="A51" s="31"/>
      <c r="B51" s="104"/>
      <c r="C51" s="32" t="s">
        <v>107</v>
      </c>
      <c r="D51" s="33">
        <f t="shared" si="32"/>
        <v>31</v>
      </c>
      <c r="E51" s="33">
        <v>0</v>
      </c>
      <c r="F51" s="33">
        <v>0</v>
      </c>
      <c r="G51" s="33">
        <v>0</v>
      </c>
      <c r="H51" s="33">
        <v>0</v>
      </c>
      <c r="I51" s="33">
        <v>11</v>
      </c>
      <c r="J51" s="33">
        <v>19</v>
      </c>
      <c r="K51" s="33">
        <v>0</v>
      </c>
      <c r="L51" s="33">
        <v>1</v>
      </c>
      <c r="M51" s="33">
        <f t="shared" si="34"/>
        <v>11</v>
      </c>
      <c r="N51" s="33">
        <v>11</v>
      </c>
      <c r="O51" s="105">
        <f t="shared" si="27"/>
        <v>1054.9</v>
      </c>
      <c r="P51" s="35">
        <v>0</v>
      </c>
      <c r="Q51" s="36">
        <v>0</v>
      </c>
      <c r="R51" s="35">
        <v>1054.9</v>
      </c>
      <c r="S51" s="37">
        <v>57047.85</v>
      </c>
      <c r="T51" s="38">
        <f t="shared" si="28"/>
        <v>54.07891743293202</v>
      </c>
      <c r="U51" s="39">
        <f t="shared" si="29"/>
        <v>95.9</v>
      </c>
      <c r="V51" s="4"/>
    </row>
    <row r="52" spans="1:22" ht="13.5" customHeight="1">
      <c r="A52" s="31"/>
      <c r="B52" s="104"/>
      <c r="C52" s="32" t="s">
        <v>109</v>
      </c>
      <c r="D52" s="33">
        <f t="shared" si="32"/>
        <v>13</v>
      </c>
      <c r="E52" s="33">
        <v>0</v>
      </c>
      <c r="F52" s="33">
        <v>0</v>
      </c>
      <c r="G52" s="33">
        <v>0</v>
      </c>
      <c r="H52" s="33">
        <v>0</v>
      </c>
      <c r="I52" s="33">
        <v>10</v>
      </c>
      <c r="J52" s="33">
        <v>3</v>
      </c>
      <c r="K52" s="33">
        <f>-K369</f>
        <v>0</v>
      </c>
      <c r="L52" s="33">
        <v>0</v>
      </c>
      <c r="M52" s="107">
        <f t="shared" si="34"/>
        <v>10</v>
      </c>
      <c r="N52" s="33">
        <v>9</v>
      </c>
      <c r="O52" s="105">
        <f t="shared" si="27"/>
        <v>2076.8</v>
      </c>
      <c r="P52" s="35">
        <v>0</v>
      </c>
      <c r="Q52" s="36">
        <v>0</v>
      </c>
      <c r="R52" s="35">
        <v>2076.8</v>
      </c>
      <c r="S52" s="37">
        <v>158728.76</v>
      </c>
      <c r="T52" s="38">
        <f t="shared" si="28"/>
        <v>76.4294876733436</v>
      </c>
      <c r="U52" s="39">
        <f t="shared" si="29"/>
        <v>230.7555555555556</v>
      </c>
      <c r="V52" s="4"/>
    </row>
    <row r="53" spans="1:22" ht="13.5" customHeight="1">
      <c r="A53" s="82"/>
      <c r="B53" s="108"/>
      <c r="C53" s="86" t="s">
        <v>65</v>
      </c>
      <c r="D53" s="87">
        <f t="shared" si="32"/>
        <v>524</v>
      </c>
      <c r="E53" s="87">
        <f aca="true" t="shared" si="35" ref="E53:S53">SUM(E47:E52)</f>
        <v>0</v>
      </c>
      <c r="F53" s="87">
        <f t="shared" si="35"/>
        <v>0</v>
      </c>
      <c r="G53" s="87">
        <f t="shared" si="35"/>
        <v>0</v>
      </c>
      <c r="H53" s="87">
        <f t="shared" si="35"/>
        <v>0</v>
      </c>
      <c r="I53" s="87">
        <f t="shared" si="35"/>
        <v>287</v>
      </c>
      <c r="J53" s="87">
        <f t="shared" si="35"/>
        <v>221</v>
      </c>
      <c r="K53" s="87">
        <f t="shared" si="35"/>
        <v>0</v>
      </c>
      <c r="L53" s="87">
        <f t="shared" si="35"/>
        <v>16</v>
      </c>
      <c r="M53" s="87">
        <f t="shared" si="35"/>
        <v>287</v>
      </c>
      <c r="N53" s="87">
        <f t="shared" si="35"/>
        <v>280</v>
      </c>
      <c r="O53" s="109">
        <f t="shared" si="35"/>
        <v>19544.5</v>
      </c>
      <c r="P53" s="89">
        <f t="shared" si="35"/>
        <v>0</v>
      </c>
      <c r="Q53" s="89">
        <f t="shared" si="35"/>
        <v>0</v>
      </c>
      <c r="R53" s="89">
        <f t="shared" si="35"/>
        <v>19544.5</v>
      </c>
      <c r="S53" s="109">
        <f t="shared" si="35"/>
        <v>1232606.53</v>
      </c>
      <c r="T53" s="90">
        <f aca="true" t="shared" si="36" ref="T53:T64">IF(O53=0,"-",S53/O53)</f>
        <v>63.066669907135</v>
      </c>
      <c r="U53" s="59">
        <f aca="true" t="shared" si="37" ref="U53:U64">IF(O53=0,"-",O53/N53)</f>
        <v>69.80178571428571</v>
      </c>
      <c r="V53" s="4"/>
    </row>
    <row r="54" spans="1:22" ht="13.5" customHeight="1">
      <c r="A54" s="31" t="s">
        <v>111</v>
      </c>
      <c r="B54" s="31"/>
      <c r="C54" s="32" t="s">
        <v>105</v>
      </c>
      <c r="D54" s="33">
        <f t="shared" si="32"/>
        <v>42</v>
      </c>
      <c r="E54" s="33">
        <v>0</v>
      </c>
      <c r="F54" s="33">
        <v>0</v>
      </c>
      <c r="G54" s="33">
        <v>0</v>
      </c>
      <c r="H54" s="33">
        <v>0</v>
      </c>
      <c r="I54" s="33">
        <v>23</v>
      </c>
      <c r="J54" s="33">
        <v>19</v>
      </c>
      <c r="K54" s="33">
        <v>0</v>
      </c>
      <c r="L54" s="33">
        <v>0</v>
      </c>
      <c r="M54" s="33">
        <f aca="true" t="shared" si="38" ref="M54:M61">SUM(E54:I54)</f>
        <v>23</v>
      </c>
      <c r="N54" s="33">
        <v>23</v>
      </c>
      <c r="O54" s="34">
        <f aca="true" t="shared" si="39" ref="O54:O61">IF(AND(P54=0,Q54=0,R54=0),0,SUM(P54:R54))</f>
        <v>3021</v>
      </c>
      <c r="P54" s="35">
        <v>0</v>
      </c>
      <c r="Q54" s="36">
        <v>0</v>
      </c>
      <c r="R54" s="35">
        <v>3021</v>
      </c>
      <c r="S54" s="37">
        <v>173987</v>
      </c>
      <c r="T54" s="38">
        <f t="shared" si="36"/>
        <v>57.59251903343264</v>
      </c>
      <c r="U54" s="39">
        <f t="shared" si="37"/>
        <v>131.34782608695653</v>
      </c>
      <c r="V54" s="4"/>
    </row>
    <row r="55" spans="1:22" ht="13.5" customHeight="1">
      <c r="A55" s="40"/>
      <c r="B55" s="31"/>
      <c r="C55" s="32" t="s">
        <v>112</v>
      </c>
      <c r="D55" s="33">
        <f t="shared" si="32"/>
        <v>52</v>
      </c>
      <c r="E55" s="33">
        <v>0</v>
      </c>
      <c r="F55" s="33">
        <v>0</v>
      </c>
      <c r="G55" s="33">
        <v>0</v>
      </c>
      <c r="H55" s="33">
        <v>0</v>
      </c>
      <c r="I55" s="33">
        <v>17</v>
      </c>
      <c r="J55" s="33">
        <v>26</v>
      </c>
      <c r="K55" s="33">
        <v>5</v>
      </c>
      <c r="L55" s="33">
        <v>4</v>
      </c>
      <c r="M55" s="33">
        <f t="shared" si="38"/>
        <v>17</v>
      </c>
      <c r="N55" s="33">
        <v>17</v>
      </c>
      <c r="O55" s="105">
        <f t="shared" si="39"/>
        <v>1841</v>
      </c>
      <c r="P55" s="35">
        <v>0</v>
      </c>
      <c r="Q55" s="36">
        <v>0</v>
      </c>
      <c r="R55" s="35">
        <v>1841</v>
      </c>
      <c r="S55" s="37">
        <v>70833</v>
      </c>
      <c r="T55" s="38">
        <f t="shared" si="36"/>
        <v>38.47528517110266</v>
      </c>
      <c r="U55" s="39">
        <f t="shared" si="37"/>
        <v>108.29411764705883</v>
      </c>
      <c r="V55" s="4"/>
    </row>
    <row r="56" spans="1:22" ht="13.5" customHeight="1">
      <c r="A56" s="40"/>
      <c r="B56" s="31"/>
      <c r="C56" s="32" t="s">
        <v>45</v>
      </c>
      <c r="D56" s="33">
        <f aca="true" t="shared" si="40" ref="D56:D64">SUM(E56:L56)</f>
        <v>160</v>
      </c>
      <c r="E56" s="33">
        <v>0</v>
      </c>
      <c r="F56" s="33">
        <v>0</v>
      </c>
      <c r="G56" s="33">
        <v>0</v>
      </c>
      <c r="H56" s="33">
        <v>0</v>
      </c>
      <c r="I56" s="33">
        <v>24</v>
      </c>
      <c r="J56" s="33">
        <v>96</v>
      </c>
      <c r="K56" s="33">
        <v>23</v>
      </c>
      <c r="L56" s="33">
        <v>17</v>
      </c>
      <c r="M56" s="33">
        <f t="shared" si="38"/>
        <v>24</v>
      </c>
      <c r="N56" s="33">
        <v>24</v>
      </c>
      <c r="O56" s="105">
        <f t="shared" si="39"/>
        <v>1258</v>
      </c>
      <c r="P56" s="35">
        <v>0</v>
      </c>
      <c r="Q56" s="36">
        <v>0</v>
      </c>
      <c r="R56" s="35">
        <v>1258</v>
      </c>
      <c r="S56" s="37">
        <v>41279.1</v>
      </c>
      <c r="T56" s="38">
        <f t="shared" si="36"/>
        <v>32.813275039745626</v>
      </c>
      <c r="U56" s="39">
        <f t="shared" si="37"/>
        <v>52.416666666666664</v>
      </c>
      <c r="V56" s="4"/>
    </row>
    <row r="57" spans="1:22" ht="13.5" customHeight="1">
      <c r="A57" s="40"/>
      <c r="B57" s="82" t="s">
        <v>115</v>
      </c>
      <c r="C57" s="32" t="s">
        <v>116</v>
      </c>
      <c r="D57" s="33">
        <f t="shared" si="40"/>
        <v>76</v>
      </c>
      <c r="E57" s="33">
        <v>0</v>
      </c>
      <c r="F57" s="33">
        <v>0</v>
      </c>
      <c r="G57" s="33">
        <v>0</v>
      </c>
      <c r="H57" s="33">
        <v>0</v>
      </c>
      <c r="I57" s="33">
        <v>14</v>
      </c>
      <c r="J57" s="33">
        <v>29</v>
      </c>
      <c r="K57" s="33">
        <v>27</v>
      </c>
      <c r="L57" s="33">
        <v>6</v>
      </c>
      <c r="M57" s="33">
        <f t="shared" si="38"/>
        <v>14</v>
      </c>
      <c r="N57" s="33">
        <v>14</v>
      </c>
      <c r="O57" s="105">
        <f t="shared" si="39"/>
        <v>1282</v>
      </c>
      <c r="P57" s="35">
        <v>0</v>
      </c>
      <c r="Q57" s="36">
        <v>0</v>
      </c>
      <c r="R57" s="35">
        <v>1282</v>
      </c>
      <c r="S57" s="37">
        <v>37536.3</v>
      </c>
      <c r="T57" s="38">
        <f t="shared" si="36"/>
        <v>29.279485179407178</v>
      </c>
      <c r="U57" s="39">
        <f t="shared" si="37"/>
        <v>91.57142857142857</v>
      </c>
      <c r="V57" s="4"/>
    </row>
    <row r="58" spans="1:22" ht="13.5" customHeight="1">
      <c r="A58" s="40"/>
      <c r="B58" s="82"/>
      <c r="C58" s="32" t="s">
        <v>117</v>
      </c>
      <c r="D58" s="33">
        <f t="shared" si="40"/>
        <v>232</v>
      </c>
      <c r="E58" s="33">
        <v>0</v>
      </c>
      <c r="F58" s="33">
        <v>0</v>
      </c>
      <c r="G58" s="33">
        <v>0</v>
      </c>
      <c r="H58" s="33">
        <v>0</v>
      </c>
      <c r="I58" s="33">
        <v>120</v>
      </c>
      <c r="J58" s="33">
        <v>102</v>
      </c>
      <c r="K58" s="33">
        <v>5</v>
      </c>
      <c r="L58" s="33">
        <v>5</v>
      </c>
      <c r="M58" s="33">
        <f t="shared" si="38"/>
        <v>120</v>
      </c>
      <c r="N58" s="33">
        <v>120</v>
      </c>
      <c r="O58" s="105">
        <f t="shared" si="39"/>
        <v>12213</v>
      </c>
      <c r="P58" s="35">
        <v>0</v>
      </c>
      <c r="Q58" s="36">
        <v>0</v>
      </c>
      <c r="R58" s="35">
        <v>12213</v>
      </c>
      <c r="S58" s="37">
        <v>568271.3</v>
      </c>
      <c r="T58" s="38">
        <f t="shared" si="36"/>
        <v>46.530033570785235</v>
      </c>
      <c r="U58" s="39">
        <f t="shared" si="37"/>
        <v>101.775</v>
      </c>
      <c r="V58" s="4"/>
    </row>
    <row r="59" spans="1:22" ht="13.5" customHeight="1">
      <c r="A59" s="40"/>
      <c r="B59" s="82"/>
      <c r="C59" s="32" t="s">
        <v>118</v>
      </c>
      <c r="D59" s="33">
        <f t="shared" si="40"/>
        <v>51</v>
      </c>
      <c r="E59" s="33">
        <v>0</v>
      </c>
      <c r="F59" s="33">
        <v>0</v>
      </c>
      <c r="G59" s="33">
        <v>0</v>
      </c>
      <c r="H59" s="33">
        <v>0</v>
      </c>
      <c r="I59" s="33">
        <v>37</v>
      </c>
      <c r="J59" s="33">
        <v>11</v>
      </c>
      <c r="K59" s="33">
        <v>3</v>
      </c>
      <c r="L59" s="33">
        <v>0</v>
      </c>
      <c r="M59" s="107">
        <f t="shared" si="38"/>
        <v>37</v>
      </c>
      <c r="N59" s="33">
        <v>37</v>
      </c>
      <c r="O59" s="105">
        <f t="shared" si="39"/>
        <v>2658</v>
      </c>
      <c r="P59" s="35">
        <v>0</v>
      </c>
      <c r="Q59" s="36">
        <v>0</v>
      </c>
      <c r="R59" s="35">
        <v>2658</v>
      </c>
      <c r="S59" s="37">
        <v>122927</v>
      </c>
      <c r="T59" s="38">
        <f t="shared" si="36"/>
        <v>46.24793077501881</v>
      </c>
      <c r="U59" s="39">
        <f t="shared" si="37"/>
        <v>71.83783783783784</v>
      </c>
      <c r="V59" s="4"/>
    </row>
    <row r="60" spans="1:22" ht="13.5" customHeight="1">
      <c r="A60" s="40"/>
      <c r="B60" s="82"/>
      <c r="C60" s="32" t="s">
        <v>119</v>
      </c>
      <c r="D60" s="33">
        <f t="shared" si="40"/>
        <v>26</v>
      </c>
      <c r="E60" s="33">
        <v>0</v>
      </c>
      <c r="F60" s="33">
        <v>0</v>
      </c>
      <c r="G60" s="33">
        <v>0</v>
      </c>
      <c r="H60" s="33">
        <v>0</v>
      </c>
      <c r="I60" s="33">
        <v>17</v>
      </c>
      <c r="J60" s="33">
        <v>9</v>
      </c>
      <c r="K60" s="33">
        <v>0</v>
      </c>
      <c r="L60" s="33">
        <v>0</v>
      </c>
      <c r="M60" s="33">
        <f t="shared" si="38"/>
        <v>17</v>
      </c>
      <c r="N60" s="33">
        <v>17</v>
      </c>
      <c r="O60" s="34">
        <f t="shared" si="39"/>
        <v>2161</v>
      </c>
      <c r="P60" s="35">
        <v>0</v>
      </c>
      <c r="Q60" s="36">
        <v>0</v>
      </c>
      <c r="R60" s="35">
        <v>2161</v>
      </c>
      <c r="S60" s="37">
        <v>101642.2</v>
      </c>
      <c r="T60" s="38">
        <f t="shared" si="36"/>
        <v>47.03479870430356</v>
      </c>
      <c r="U60" s="39">
        <f t="shared" si="37"/>
        <v>127.11764705882354</v>
      </c>
      <c r="V60" s="4"/>
    </row>
    <row r="61" spans="1:22" ht="13.5" customHeight="1">
      <c r="A61" s="31"/>
      <c r="B61" s="31"/>
      <c r="C61" s="32" t="s">
        <v>121</v>
      </c>
      <c r="D61" s="33">
        <f t="shared" si="40"/>
        <v>59</v>
      </c>
      <c r="E61" s="33">
        <v>0</v>
      </c>
      <c r="F61" s="33">
        <v>0</v>
      </c>
      <c r="G61" s="33">
        <v>2</v>
      </c>
      <c r="H61" s="33">
        <v>0</v>
      </c>
      <c r="I61" s="33">
        <v>42</v>
      </c>
      <c r="J61" s="33">
        <v>15</v>
      </c>
      <c r="K61" s="33">
        <v>0</v>
      </c>
      <c r="L61" s="33">
        <v>0</v>
      </c>
      <c r="M61" s="33">
        <f t="shared" si="38"/>
        <v>44</v>
      </c>
      <c r="N61" s="33">
        <v>44</v>
      </c>
      <c r="O61" s="34">
        <f t="shared" si="39"/>
        <v>6702</v>
      </c>
      <c r="P61" s="35">
        <v>423</v>
      </c>
      <c r="Q61" s="36">
        <v>0</v>
      </c>
      <c r="R61" s="35">
        <v>6279</v>
      </c>
      <c r="S61" s="37">
        <v>293860.5</v>
      </c>
      <c r="T61" s="38">
        <f t="shared" si="36"/>
        <v>43.846687555953444</v>
      </c>
      <c r="U61" s="39">
        <f t="shared" si="37"/>
        <v>152.3181818181818</v>
      </c>
      <c r="V61" s="4"/>
    </row>
    <row r="62" spans="1:22" ht="13.5" customHeight="1">
      <c r="A62" s="31"/>
      <c r="B62" s="50"/>
      <c r="C62" s="86" t="s">
        <v>65</v>
      </c>
      <c r="D62" s="87">
        <f t="shared" si="40"/>
        <v>698</v>
      </c>
      <c r="E62" s="87">
        <f aca="true" t="shared" si="41" ref="E62:S62">SUM(E54:E61)</f>
        <v>0</v>
      </c>
      <c r="F62" s="87">
        <f t="shared" si="41"/>
        <v>0</v>
      </c>
      <c r="G62" s="87">
        <f t="shared" si="41"/>
        <v>2</v>
      </c>
      <c r="H62" s="87">
        <f t="shared" si="41"/>
        <v>0</v>
      </c>
      <c r="I62" s="87">
        <f t="shared" si="41"/>
        <v>294</v>
      </c>
      <c r="J62" s="87">
        <f t="shared" si="41"/>
        <v>307</v>
      </c>
      <c r="K62" s="87">
        <f t="shared" si="41"/>
        <v>63</v>
      </c>
      <c r="L62" s="87">
        <f t="shared" si="41"/>
        <v>32</v>
      </c>
      <c r="M62" s="87">
        <f t="shared" si="41"/>
        <v>296</v>
      </c>
      <c r="N62" s="87">
        <f t="shared" si="41"/>
        <v>296</v>
      </c>
      <c r="O62" s="109">
        <f t="shared" si="41"/>
        <v>31136</v>
      </c>
      <c r="P62" s="110">
        <f t="shared" si="41"/>
        <v>423</v>
      </c>
      <c r="Q62" s="110">
        <f t="shared" si="41"/>
        <v>0</v>
      </c>
      <c r="R62" s="110">
        <f t="shared" si="41"/>
        <v>30713</v>
      </c>
      <c r="S62" s="88">
        <f t="shared" si="41"/>
        <v>1410336.4</v>
      </c>
      <c r="T62" s="90">
        <f t="shared" si="36"/>
        <v>45.29600462487153</v>
      </c>
      <c r="U62" s="59">
        <f t="shared" si="37"/>
        <v>105.1891891891892</v>
      </c>
      <c r="V62" s="4"/>
    </row>
    <row r="63" spans="1:22" ht="13.5" customHeight="1">
      <c r="A63" s="111"/>
      <c r="B63" s="112" t="s">
        <v>97</v>
      </c>
      <c r="C63" s="113"/>
      <c r="D63" s="114">
        <f t="shared" si="40"/>
        <v>1222</v>
      </c>
      <c r="E63" s="115">
        <f aca="true" t="shared" si="42" ref="E63:L63">E53+E62</f>
        <v>0</v>
      </c>
      <c r="F63" s="115">
        <f t="shared" si="42"/>
        <v>0</v>
      </c>
      <c r="G63" s="115">
        <f t="shared" si="42"/>
        <v>2</v>
      </c>
      <c r="H63" s="115">
        <f t="shared" si="42"/>
        <v>0</v>
      </c>
      <c r="I63" s="115">
        <f t="shared" si="42"/>
        <v>581</v>
      </c>
      <c r="J63" s="115">
        <f t="shared" si="42"/>
        <v>528</v>
      </c>
      <c r="K63" s="115">
        <f t="shared" si="42"/>
        <v>63</v>
      </c>
      <c r="L63" s="115">
        <f t="shared" si="42"/>
        <v>48</v>
      </c>
      <c r="M63" s="115">
        <f>M62+M53</f>
        <v>583</v>
      </c>
      <c r="N63" s="115">
        <f>N53+N62</f>
        <v>576</v>
      </c>
      <c r="O63" s="116">
        <f aca="true" t="shared" si="43" ref="O63:O68">IF(AND(P63=0,Q63=0,R63=0),0,SUM(P63:R63))</f>
        <v>50680.5</v>
      </c>
      <c r="P63" s="117">
        <f>P53+P62</f>
        <v>423</v>
      </c>
      <c r="Q63" s="118">
        <f>Q53+Q62</f>
        <v>0</v>
      </c>
      <c r="R63" s="117">
        <f>R53+R62</f>
        <v>50257.5</v>
      </c>
      <c r="S63" s="119">
        <f>S53+S62</f>
        <v>2642942.9299999997</v>
      </c>
      <c r="T63" s="120">
        <f t="shared" si="36"/>
        <v>52.149109223468585</v>
      </c>
      <c r="U63" s="121">
        <f t="shared" si="37"/>
        <v>87.98697916666667</v>
      </c>
      <c r="V63" s="4"/>
    </row>
    <row r="64" spans="1:22" ht="13.5" customHeight="1">
      <c r="A64" s="31"/>
      <c r="B64" s="31"/>
      <c r="C64" s="32" t="s">
        <v>122</v>
      </c>
      <c r="D64" s="33">
        <f t="shared" si="40"/>
        <v>81</v>
      </c>
      <c r="E64" s="33">
        <v>0</v>
      </c>
      <c r="F64" s="33">
        <v>0</v>
      </c>
      <c r="G64" s="33">
        <v>0</v>
      </c>
      <c r="H64" s="33">
        <v>0</v>
      </c>
      <c r="I64" s="33">
        <v>19</v>
      </c>
      <c r="J64" s="33">
        <v>62</v>
      </c>
      <c r="K64" s="33">
        <v>0</v>
      </c>
      <c r="L64" s="33">
        <v>0</v>
      </c>
      <c r="M64" s="107">
        <f>SUM(E64:I64)</f>
        <v>19</v>
      </c>
      <c r="N64" s="33">
        <v>18</v>
      </c>
      <c r="O64" s="34">
        <f t="shared" si="43"/>
        <v>1026.2</v>
      </c>
      <c r="P64" s="35">
        <v>0</v>
      </c>
      <c r="Q64" s="36">
        <v>0</v>
      </c>
      <c r="R64" s="35">
        <v>1026.2</v>
      </c>
      <c r="S64" s="37">
        <v>66002.5</v>
      </c>
      <c r="T64" s="38">
        <f t="shared" si="36"/>
        <v>64.31738452543364</v>
      </c>
      <c r="U64" s="39">
        <f t="shared" si="37"/>
        <v>57.01111111111111</v>
      </c>
      <c r="V64" s="4"/>
    </row>
    <row r="65" spans="1:22" ht="13.5" customHeight="1">
      <c r="A65" s="31"/>
      <c r="B65" s="82"/>
      <c r="C65" s="32" t="s">
        <v>124</v>
      </c>
      <c r="D65" s="33">
        <f aca="true" t="shared" si="44" ref="D65:D74">SUM(E65:L65)</f>
        <v>43</v>
      </c>
      <c r="E65" s="33">
        <v>0</v>
      </c>
      <c r="F65" s="33">
        <v>0</v>
      </c>
      <c r="G65" s="33">
        <v>0</v>
      </c>
      <c r="H65" s="33">
        <v>0</v>
      </c>
      <c r="I65" s="33">
        <v>19</v>
      </c>
      <c r="J65" s="33">
        <v>24</v>
      </c>
      <c r="K65" s="33">
        <v>0</v>
      </c>
      <c r="L65" s="33">
        <v>0</v>
      </c>
      <c r="M65" s="107">
        <f>SUM(E65:I65)</f>
        <v>19</v>
      </c>
      <c r="N65" s="33">
        <v>17</v>
      </c>
      <c r="O65" s="34">
        <f t="shared" si="43"/>
        <v>1119.3</v>
      </c>
      <c r="P65" s="35">
        <v>0</v>
      </c>
      <c r="Q65" s="36">
        <v>0</v>
      </c>
      <c r="R65" s="35">
        <v>1119.3</v>
      </c>
      <c r="S65" s="37">
        <v>74431.08</v>
      </c>
      <c r="T65" s="38">
        <f aca="true" t="shared" si="45" ref="T65:T74">IF(O65=0,"-",S65/O65)</f>
        <v>66.49788260519968</v>
      </c>
      <c r="U65" s="39">
        <f aca="true" t="shared" si="46" ref="U65:U74">IF(O65=0,"-",O65/N65)</f>
        <v>65.84117647058824</v>
      </c>
      <c r="V65" s="4"/>
    </row>
    <row r="66" spans="1:22" ht="13.5" customHeight="1">
      <c r="A66" s="60"/>
      <c r="B66" s="122" t="s">
        <v>126</v>
      </c>
      <c r="C66" s="32" t="s">
        <v>127</v>
      </c>
      <c r="D66" s="33">
        <f t="shared" si="44"/>
        <v>9</v>
      </c>
      <c r="E66" s="33">
        <v>0</v>
      </c>
      <c r="F66" s="33">
        <v>0</v>
      </c>
      <c r="G66" s="33">
        <v>0</v>
      </c>
      <c r="H66" s="33">
        <v>0</v>
      </c>
      <c r="I66" s="33">
        <v>4</v>
      </c>
      <c r="J66" s="33">
        <v>4</v>
      </c>
      <c r="K66" s="33">
        <v>0</v>
      </c>
      <c r="L66" s="33">
        <v>1</v>
      </c>
      <c r="M66" s="107">
        <f>SUM(E66:I66)</f>
        <v>4</v>
      </c>
      <c r="N66" s="33">
        <v>2</v>
      </c>
      <c r="O66" s="105">
        <f t="shared" si="43"/>
        <v>233.64</v>
      </c>
      <c r="P66" s="35">
        <v>0</v>
      </c>
      <c r="Q66" s="36">
        <v>0</v>
      </c>
      <c r="R66" s="35">
        <v>233.64</v>
      </c>
      <c r="S66" s="37">
        <v>14680.49</v>
      </c>
      <c r="T66" s="38">
        <f t="shared" si="45"/>
        <v>62.83380414312618</v>
      </c>
      <c r="U66" s="39">
        <f t="shared" si="46"/>
        <v>116.82</v>
      </c>
      <c r="V66" s="4"/>
    </row>
    <row r="67" spans="1:22" ht="13.5" customHeight="1">
      <c r="A67" s="31"/>
      <c r="B67" s="31"/>
      <c r="C67" s="32" t="s">
        <v>128</v>
      </c>
      <c r="D67" s="33">
        <f t="shared" si="44"/>
        <v>26</v>
      </c>
      <c r="E67" s="33">
        <v>0</v>
      </c>
      <c r="F67" s="33">
        <v>0</v>
      </c>
      <c r="G67" s="33">
        <v>0</v>
      </c>
      <c r="H67" s="33">
        <v>0</v>
      </c>
      <c r="I67" s="33">
        <v>16</v>
      </c>
      <c r="J67" s="33">
        <v>10</v>
      </c>
      <c r="K67" s="33">
        <v>0</v>
      </c>
      <c r="L67" s="33">
        <v>0</v>
      </c>
      <c r="M67" s="107">
        <f>SUM(E67:I67)</f>
        <v>16</v>
      </c>
      <c r="N67" s="33">
        <v>11</v>
      </c>
      <c r="O67" s="34">
        <f t="shared" si="43"/>
        <v>639</v>
      </c>
      <c r="P67" s="35">
        <v>0</v>
      </c>
      <c r="Q67" s="36">
        <v>0</v>
      </c>
      <c r="R67" s="35">
        <v>639</v>
      </c>
      <c r="S67" s="37">
        <v>34714.67</v>
      </c>
      <c r="T67" s="38">
        <f t="shared" si="45"/>
        <v>54.32655712050078</v>
      </c>
      <c r="U67" s="39">
        <f t="shared" si="46"/>
        <v>58.09090909090909</v>
      </c>
      <c r="V67" s="4"/>
    </row>
    <row r="68" spans="1:22" ht="13.5" customHeight="1">
      <c r="A68" s="31"/>
      <c r="B68" s="31"/>
      <c r="C68" s="32" t="s">
        <v>129</v>
      </c>
      <c r="D68" s="33">
        <f t="shared" si="44"/>
        <v>5</v>
      </c>
      <c r="E68" s="33">
        <v>0</v>
      </c>
      <c r="F68" s="33">
        <v>0</v>
      </c>
      <c r="G68" s="33">
        <v>0</v>
      </c>
      <c r="H68" s="33">
        <v>0</v>
      </c>
      <c r="I68" s="33">
        <v>3</v>
      </c>
      <c r="J68" s="33">
        <v>2</v>
      </c>
      <c r="K68" s="33">
        <v>0</v>
      </c>
      <c r="L68" s="33">
        <v>0</v>
      </c>
      <c r="M68" s="107">
        <f>SUM(E68:I68)</f>
        <v>3</v>
      </c>
      <c r="N68" s="33">
        <v>3</v>
      </c>
      <c r="O68" s="105">
        <f t="shared" si="43"/>
        <v>278.4</v>
      </c>
      <c r="P68" s="35">
        <v>0</v>
      </c>
      <c r="Q68" s="36">
        <v>0</v>
      </c>
      <c r="R68" s="35">
        <v>278.4</v>
      </c>
      <c r="S68" s="37">
        <v>10024.72</v>
      </c>
      <c r="T68" s="38">
        <f t="shared" si="45"/>
        <v>36.00833333333333</v>
      </c>
      <c r="U68" s="39">
        <f t="shared" si="46"/>
        <v>92.8</v>
      </c>
      <c r="V68" s="4"/>
    </row>
    <row r="69" spans="1:22" ht="13.5" customHeight="1">
      <c r="A69" s="31"/>
      <c r="B69" s="50"/>
      <c r="C69" s="86" t="s">
        <v>65</v>
      </c>
      <c r="D69" s="87">
        <f t="shared" si="44"/>
        <v>164</v>
      </c>
      <c r="E69" s="87">
        <f aca="true" t="shared" si="47" ref="E69:S69">SUM(E64:E68)</f>
        <v>0</v>
      </c>
      <c r="F69" s="87">
        <f t="shared" si="47"/>
        <v>0</v>
      </c>
      <c r="G69" s="87">
        <f t="shared" si="47"/>
        <v>0</v>
      </c>
      <c r="H69" s="87">
        <f t="shared" si="47"/>
        <v>0</v>
      </c>
      <c r="I69" s="87">
        <f t="shared" si="47"/>
        <v>61</v>
      </c>
      <c r="J69" s="87">
        <f t="shared" si="47"/>
        <v>102</v>
      </c>
      <c r="K69" s="87">
        <f t="shared" si="47"/>
        <v>0</v>
      </c>
      <c r="L69" s="87">
        <f t="shared" si="47"/>
        <v>1</v>
      </c>
      <c r="M69" s="87">
        <f t="shared" si="47"/>
        <v>61</v>
      </c>
      <c r="N69" s="87">
        <f t="shared" si="47"/>
        <v>51</v>
      </c>
      <c r="O69" s="109">
        <f t="shared" si="47"/>
        <v>3296.54</v>
      </c>
      <c r="P69" s="89">
        <f t="shared" si="47"/>
        <v>0</v>
      </c>
      <c r="Q69" s="89">
        <f t="shared" si="47"/>
        <v>0</v>
      </c>
      <c r="R69" s="89">
        <f t="shared" si="47"/>
        <v>3296.54</v>
      </c>
      <c r="S69" s="90">
        <f t="shared" si="47"/>
        <v>199853.46</v>
      </c>
      <c r="T69" s="90">
        <f t="shared" si="45"/>
        <v>60.62521916918951</v>
      </c>
      <c r="U69" s="59">
        <f t="shared" si="46"/>
        <v>64.63803921568628</v>
      </c>
      <c r="V69" s="4"/>
    </row>
    <row r="70" spans="1:22" ht="13.5" customHeight="1">
      <c r="A70" s="31"/>
      <c r="B70" s="82"/>
      <c r="C70" s="32" t="s">
        <v>14</v>
      </c>
      <c r="D70" s="33">
        <f t="shared" si="44"/>
        <v>9</v>
      </c>
      <c r="E70" s="33">
        <v>0</v>
      </c>
      <c r="F70" s="33">
        <v>0</v>
      </c>
      <c r="G70" s="33">
        <v>0</v>
      </c>
      <c r="H70" s="33">
        <v>0</v>
      </c>
      <c r="I70" s="33">
        <v>7</v>
      </c>
      <c r="J70" s="33">
        <v>2</v>
      </c>
      <c r="K70" s="33">
        <v>0</v>
      </c>
      <c r="L70" s="33">
        <v>0</v>
      </c>
      <c r="M70" s="33">
        <f>SUM(E70:I70)</f>
        <v>7</v>
      </c>
      <c r="N70" s="33">
        <v>6</v>
      </c>
      <c r="O70" s="34">
        <f>IF(AND(P70=0,Q70=0,R70=0),0,SUM(P70:R70))</f>
        <v>341.2</v>
      </c>
      <c r="P70" s="35">
        <v>0</v>
      </c>
      <c r="Q70" s="36">
        <v>0</v>
      </c>
      <c r="R70" s="35">
        <v>341.2</v>
      </c>
      <c r="S70" s="37">
        <v>9563.44</v>
      </c>
      <c r="T70" s="38">
        <f t="shared" si="45"/>
        <v>28.02883939038687</v>
      </c>
      <c r="U70" s="39">
        <f t="shared" si="46"/>
        <v>56.86666666666667</v>
      </c>
      <c r="V70" s="4"/>
    </row>
    <row r="71" spans="1:22" ht="13.5" customHeight="1">
      <c r="A71" s="31"/>
      <c r="B71" s="82" t="s">
        <v>130</v>
      </c>
      <c r="C71" s="32" t="s">
        <v>131</v>
      </c>
      <c r="D71" s="33">
        <f t="shared" si="44"/>
        <v>1</v>
      </c>
      <c r="E71" s="33">
        <v>0</v>
      </c>
      <c r="F71" s="33">
        <v>0</v>
      </c>
      <c r="G71" s="33">
        <v>0</v>
      </c>
      <c r="H71" s="33">
        <v>0</v>
      </c>
      <c r="I71" s="33">
        <v>1</v>
      </c>
      <c r="J71" s="33">
        <v>0</v>
      </c>
      <c r="K71" s="33">
        <v>0</v>
      </c>
      <c r="L71" s="33">
        <v>0</v>
      </c>
      <c r="M71" s="33">
        <f>SUM(E71:I71)</f>
        <v>1</v>
      </c>
      <c r="N71" s="33">
        <v>1</v>
      </c>
      <c r="O71" s="34">
        <f>IF(AND(P71=0,Q71=0,R71=0),0,SUM(P71:R71))</f>
        <v>238</v>
      </c>
      <c r="P71" s="35">
        <v>0</v>
      </c>
      <c r="Q71" s="36">
        <v>0</v>
      </c>
      <c r="R71" s="35">
        <v>238</v>
      </c>
      <c r="S71" s="37">
        <v>14779.8</v>
      </c>
      <c r="T71" s="38">
        <f t="shared" si="45"/>
        <v>62.099999999999994</v>
      </c>
      <c r="U71" s="39">
        <f t="shared" si="46"/>
        <v>238</v>
      </c>
      <c r="V71" s="4"/>
    </row>
    <row r="72" spans="1:22" ht="13.5" customHeight="1">
      <c r="A72" s="31"/>
      <c r="B72" s="31"/>
      <c r="C72" s="41" t="s">
        <v>132</v>
      </c>
      <c r="D72" s="42">
        <f t="shared" si="44"/>
        <v>6</v>
      </c>
      <c r="E72" s="42">
        <v>0</v>
      </c>
      <c r="F72" s="42">
        <v>0</v>
      </c>
      <c r="G72" s="42">
        <v>0</v>
      </c>
      <c r="H72" s="42">
        <v>0</v>
      </c>
      <c r="I72" s="42">
        <v>2</v>
      </c>
      <c r="J72" s="42">
        <v>4</v>
      </c>
      <c r="K72" s="42">
        <v>0</v>
      </c>
      <c r="L72" s="42">
        <v>0</v>
      </c>
      <c r="M72" s="42">
        <f>SUM(E72:I72)</f>
        <v>2</v>
      </c>
      <c r="N72" s="42">
        <v>2</v>
      </c>
      <c r="O72" s="123">
        <f>IF(AND(P72=0,Q72=0,R72=0),0,SUM(P72:R72))</f>
        <v>518.9</v>
      </c>
      <c r="P72" s="47">
        <v>0</v>
      </c>
      <c r="Q72" s="46">
        <v>0</v>
      </c>
      <c r="R72" s="47">
        <v>518.9</v>
      </c>
      <c r="S72" s="48">
        <v>14618.99</v>
      </c>
      <c r="T72" s="49">
        <f t="shared" si="45"/>
        <v>28.17303912121796</v>
      </c>
      <c r="U72" s="62">
        <f t="shared" si="46"/>
        <v>259.45</v>
      </c>
      <c r="V72" s="4"/>
    </row>
    <row r="73" spans="1:22" ht="13.5" customHeight="1">
      <c r="A73" s="31"/>
      <c r="B73" s="50"/>
      <c r="C73" s="51" t="s">
        <v>65</v>
      </c>
      <c r="D73" s="52">
        <f t="shared" si="44"/>
        <v>16</v>
      </c>
      <c r="E73" s="52">
        <f aca="true" t="shared" si="48" ref="E73:S73">SUM(E70:E72)</f>
        <v>0</v>
      </c>
      <c r="F73" s="52">
        <f t="shared" si="48"/>
        <v>0</v>
      </c>
      <c r="G73" s="52">
        <f t="shared" si="48"/>
        <v>0</v>
      </c>
      <c r="H73" s="52">
        <f t="shared" si="48"/>
        <v>0</v>
      </c>
      <c r="I73" s="52">
        <f t="shared" si="48"/>
        <v>10</v>
      </c>
      <c r="J73" s="52">
        <f t="shared" si="48"/>
        <v>6</v>
      </c>
      <c r="K73" s="52">
        <f t="shared" si="48"/>
        <v>0</v>
      </c>
      <c r="L73" s="52">
        <f t="shared" si="48"/>
        <v>0</v>
      </c>
      <c r="M73" s="52">
        <f t="shared" si="48"/>
        <v>10</v>
      </c>
      <c r="N73" s="52">
        <f t="shared" si="48"/>
        <v>9</v>
      </c>
      <c r="O73" s="124">
        <f t="shared" si="48"/>
        <v>1098.1</v>
      </c>
      <c r="P73" s="55">
        <f t="shared" si="48"/>
        <v>0</v>
      </c>
      <c r="Q73" s="55">
        <f t="shared" si="48"/>
        <v>0</v>
      </c>
      <c r="R73" s="55">
        <f t="shared" si="48"/>
        <v>1098.1</v>
      </c>
      <c r="S73" s="58">
        <f t="shared" si="48"/>
        <v>38962.229999999996</v>
      </c>
      <c r="T73" s="58">
        <f t="shared" si="45"/>
        <v>35.48149531008105</v>
      </c>
      <c r="U73" s="64">
        <f t="shared" si="46"/>
        <v>122.0111111111111</v>
      </c>
      <c r="V73" s="4"/>
    </row>
    <row r="74" spans="1:22" ht="13.5" customHeight="1">
      <c r="A74" s="31"/>
      <c r="B74" s="31"/>
      <c r="C74" s="32" t="s">
        <v>133</v>
      </c>
      <c r="D74" s="33">
        <f t="shared" si="44"/>
        <v>2</v>
      </c>
      <c r="E74" s="33">
        <v>0</v>
      </c>
      <c r="F74" s="33">
        <v>0</v>
      </c>
      <c r="G74" s="33">
        <v>0</v>
      </c>
      <c r="H74" s="33">
        <v>0</v>
      </c>
      <c r="I74" s="33">
        <v>2</v>
      </c>
      <c r="J74" s="33">
        <v>0</v>
      </c>
      <c r="K74" s="33">
        <v>0</v>
      </c>
      <c r="L74" s="33">
        <v>0</v>
      </c>
      <c r="M74" s="33">
        <f aca="true" t="shared" si="49" ref="M74:M83">SUM(E74:I74)</f>
        <v>2</v>
      </c>
      <c r="N74" s="33">
        <v>2</v>
      </c>
      <c r="O74" s="34">
        <f aca="true" t="shared" si="50" ref="O74:O86">IF(AND(P74=0,Q74=0,R74=0),0,SUM(P74:R74))</f>
        <v>5</v>
      </c>
      <c r="P74" s="35">
        <v>0</v>
      </c>
      <c r="Q74" s="36">
        <v>0</v>
      </c>
      <c r="R74" s="35">
        <v>5</v>
      </c>
      <c r="S74" s="37">
        <v>81.55</v>
      </c>
      <c r="T74" s="38">
        <f t="shared" si="45"/>
        <v>16.31</v>
      </c>
      <c r="U74" s="39">
        <f t="shared" si="46"/>
        <v>2.5</v>
      </c>
      <c r="V74" s="4"/>
    </row>
    <row r="75" spans="1:22" ht="13.5" customHeight="1">
      <c r="A75" s="31"/>
      <c r="B75" s="82" t="s">
        <v>110</v>
      </c>
      <c r="C75" s="41" t="s">
        <v>134</v>
      </c>
      <c r="D75" s="42">
        <f aca="true" t="shared" si="51" ref="D75:D81">SUM(E75:L75)</f>
        <v>4</v>
      </c>
      <c r="E75" s="42">
        <v>0</v>
      </c>
      <c r="F75" s="42">
        <v>0</v>
      </c>
      <c r="G75" s="42">
        <v>0</v>
      </c>
      <c r="H75" s="42">
        <v>0</v>
      </c>
      <c r="I75" s="42">
        <v>4</v>
      </c>
      <c r="J75" s="42">
        <v>0</v>
      </c>
      <c r="K75" s="42">
        <v>0</v>
      </c>
      <c r="L75" s="42">
        <v>0</v>
      </c>
      <c r="M75" s="42">
        <f t="shared" si="49"/>
        <v>4</v>
      </c>
      <c r="N75" s="42">
        <v>4</v>
      </c>
      <c r="O75" s="125">
        <f t="shared" si="50"/>
        <v>449.16</v>
      </c>
      <c r="P75" s="47">
        <v>0</v>
      </c>
      <c r="Q75" s="46">
        <v>0</v>
      </c>
      <c r="R75" s="47">
        <v>449.16</v>
      </c>
      <c r="S75" s="48">
        <v>15662.12</v>
      </c>
      <c r="T75" s="49">
        <f aca="true" t="shared" si="52" ref="T75:T84">IF(O75=0,"-",S75/O75)</f>
        <v>34.86980140707098</v>
      </c>
      <c r="U75" s="62">
        <f aca="true" t="shared" si="53" ref="U75:U84">IF(O75=0,"-",O75/N75)</f>
        <v>112.29</v>
      </c>
      <c r="V75" s="4"/>
    </row>
    <row r="76" spans="1:22" ht="13.5" customHeight="1">
      <c r="A76" s="82"/>
      <c r="B76" s="50"/>
      <c r="C76" s="51" t="s">
        <v>65</v>
      </c>
      <c r="D76" s="52">
        <f t="shared" si="51"/>
        <v>6</v>
      </c>
      <c r="E76" s="52">
        <f aca="true" t="shared" si="54" ref="E76:L76">E74+E75</f>
        <v>0</v>
      </c>
      <c r="F76" s="52">
        <f t="shared" si="54"/>
        <v>0</v>
      </c>
      <c r="G76" s="52">
        <f t="shared" si="54"/>
        <v>0</v>
      </c>
      <c r="H76" s="52">
        <f t="shared" si="54"/>
        <v>0</v>
      </c>
      <c r="I76" s="52">
        <f t="shared" si="54"/>
        <v>6</v>
      </c>
      <c r="J76" s="52">
        <f t="shared" si="54"/>
        <v>0</v>
      </c>
      <c r="K76" s="52">
        <f t="shared" si="54"/>
        <v>0</v>
      </c>
      <c r="L76" s="52">
        <f t="shared" si="54"/>
        <v>0</v>
      </c>
      <c r="M76" s="52">
        <f t="shared" si="49"/>
        <v>6</v>
      </c>
      <c r="N76" s="52">
        <f>N74+N75</f>
        <v>6</v>
      </c>
      <c r="O76" s="53">
        <f t="shared" si="50"/>
        <v>454.16</v>
      </c>
      <c r="P76" s="54">
        <f>SUM(P72:P75)</f>
        <v>0</v>
      </c>
      <c r="Q76" s="55">
        <f>Q74+Q75</f>
        <v>0</v>
      </c>
      <c r="R76" s="54">
        <f>SUM(R74:R75)</f>
        <v>454.16</v>
      </c>
      <c r="S76" s="57">
        <f>S74+S75</f>
        <v>15743.67</v>
      </c>
      <c r="T76" s="58">
        <f t="shared" si="52"/>
        <v>34.665470318830366</v>
      </c>
      <c r="U76" s="64">
        <f t="shared" si="53"/>
        <v>75.69333333333334</v>
      </c>
      <c r="V76" s="4"/>
    </row>
    <row r="77" spans="1:22" ht="13.5" customHeight="1">
      <c r="A77" s="31"/>
      <c r="B77" s="31"/>
      <c r="C77" s="32" t="s">
        <v>29</v>
      </c>
      <c r="D77" s="33">
        <f t="shared" si="51"/>
        <v>2</v>
      </c>
      <c r="E77" s="33">
        <v>0</v>
      </c>
      <c r="F77" s="33">
        <v>0</v>
      </c>
      <c r="G77" s="33">
        <v>0</v>
      </c>
      <c r="H77" s="33">
        <v>0</v>
      </c>
      <c r="I77" s="33">
        <v>1</v>
      </c>
      <c r="J77" s="33">
        <v>1</v>
      </c>
      <c r="K77" s="33">
        <v>0</v>
      </c>
      <c r="L77" s="33">
        <v>0</v>
      </c>
      <c r="M77" s="33">
        <f t="shared" si="49"/>
        <v>1</v>
      </c>
      <c r="N77" s="33">
        <v>1</v>
      </c>
      <c r="O77" s="34">
        <f t="shared" si="50"/>
        <v>106.4</v>
      </c>
      <c r="P77" s="35">
        <v>0</v>
      </c>
      <c r="Q77" s="36">
        <v>0</v>
      </c>
      <c r="R77" s="35">
        <v>106.4</v>
      </c>
      <c r="S77" s="37">
        <v>3021.76</v>
      </c>
      <c r="T77" s="38">
        <f t="shared" si="52"/>
        <v>28.400000000000002</v>
      </c>
      <c r="U77" s="39">
        <f t="shared" si="53"/>
        <v>106.4</v>
      </c>
      <c r="V77" s="4"/>
    </row>
    <row r="78" spans="1:22" ht="13.5" customHeight="1">
      <c r="A78" s="31"/>
      <c r="B78" s="40"/>
      <c r="C78" s="32" t="s">
        <v>81</v>
      </c>
      <c r="D78" s="33">
        <f t="shared" si="51"/>
        <v>3</v>
      </c>
      <c r="E78" s="33">
        <v>0</v>
      </c>
      <c r="F78" s="33">
        <v>0</v>
      </c>
      <c r="G78" s="33">
        <v>0</v>
      </c>
      <c r="H78" s="33">
        <v>0</v>
      </c>
      <c r="I78" s="33">
        <v>1</v>
      </c>
      <c r="J78" s="33">
        <v>2</v>
      </c>
      <c r="K78" s="33">
        <v>0</v>
      </c>
      <c r="L78" s="33">
        <v>0</v>
      </c>
      <c r="M78" s="33">
        <f t="shared" si="49"/>
        <v>1</v>
      </c>
      <c r="N78" s="33">
        <v>1</v>
      </c>
      <c r="O78" s="34">
        <f t="shared" si="50"/>
        <v>48</v>
      </c>
      <c r="P78" s="35">
        <v>0</v>
      </c>
      <c r="Q78" s="36">
        <v>0</v>
      </c>
      <c r="R78" s="35">
        <v>48</v>
      </c>
      <c r="S78" s="37">
        <v>523.2</v>
      </c>
      <c r="T78" s="38">
        <f t="shared" si="52"/>
        <v>10.9</v>
      </c>
      <c r="U78" s="39">
        <f t="shared" si="53"/>
        <v>48</v>
      </c>
      <c r="V78" s="4"/>
    </row>
    <row r="79" spans="1:22" ht="13.5" customHeight="1">
      <c r="A79" s="31"/>
      <c r="B79" s="126"/>
      <c r="C79" s="32" t="s">
        <v>135</v>
      </c>
      <c r="D79" s="107">
        <f t="shared" si="51"/>
        <v>2</v>
      </c>
      <c r="E79" s="107">
        <v>0</v>
      </c>
      <c r="F79" s="107">
        <v>0</v>
      </c>
      <c r="G79" s="127">
        <v>0</v>
      </c>
      <c r="H79" s="107">
        <v>0</v>
      </c>
      <c r="I79" s="127">
        <v>2</v>
      </c>
      <c r="J79" s="107">
        <v>0</v>
      </c>
      <c r="K79" s="127">
        <v>0</v>
      </c>
      <c r="L79" s="107">
        <v>0</v>
      </c>
      <c r="M79" s="127">
        <f t="shared" si="49"/>
        <v>2</v>
      </c>
      <c r="N79" s="107">
        <v>1</v>
      </c>
      <c r="O79" s="128">
        <f t="shared" si="50"/>
        <v>64.7</v>
      </c>
      <c r="P79" s="35">
        <v>0</v>
      </c>
      <c r="Q79" s="129">
        <v>0</v>
      </c>
      <c r="R79" s="83">
        <v>64.7</v>
      </c>
      <c r="S79" s="130">
        <v>2355.08</v>
      </c>
      <c r="T79" s="39">
        <f t="shared" si="52"/>
        <v>36.4</v>
      </c>
      <c r="U79" s="39">
        <f t="shared" si="53"/>
        <v>64.7</v>
      </c>
      <c r="V79" s="9"/>
    </row>
    <row r="80" spans="1:22" ht="13.5" customHeight="1">
      <c r="A80" s="31"/>
      <c r="B80" s="40" t="s">
        <v>136</v>
      </c>
      <c r="C80" s="32" t="s">
        <v>138</v>
      </c>
      <c r="D80" s="107">
        <f t="shared" si="51"/>
        <v>1</v>
      </c>
      <c r="E80" s="33">
        <v>0</v>
      </c>
      <c r="F80" s="33">
        <v>0</v>
      </c>
      <c r="G80" s="33">
        <v>0</v>
      </c>
      <c r="H80" s="33">
        <v>0</v>
      </c>
      <c r="I80" s="33">
        <v>1</v>
      </c>
      <c r="J80" s="33">
        <v>0</v>
      </c>
      <c r="K80" s="33">
        <v>0</v>
      </c>
      <c r="L80" s="33">
        <v>0</v>
      </c>
      <c r="M80" s="33">
        <f t="shared" si="49"/>
        <v>1</v>
      </c>
      <c r="N80" s="33">
        <v>1</v>
      </c>
      <c r="O80" s="128">
        <f t="shared" si="50"/>
        <v>48</v>
      </c>
      <c r="P80" s="35">
        <v>0</v>
      </c>
      <c r="Q80" s="36">
        <v>0</v>
      </c>
      <c r="R80" s="35">
        <v>48</v>
      </c>
      <c r="S80" s="37">
        <v>2390.4</v>
      </c>
      <c r="T80" s="38">
        <f t="shared" si="52"/>
        <v>49.800000000000004</v>
      </c>
      <c r="U80" s="39">
        <f t="shared" si="53"/>
        <v>48</v>
      </c>
      <c r="V80" s="4"/>
    </row>
    <row r="81" spans="1:22" ht="13.5" customHeight="1">
      <c r="A81" s="31"/>
      <c r="B81" s="106"/>
      <c r="C81" s="32" t="s">
        <v>141</v>
      </c>
      <c r="D81" s="107">
        <f t="shared" si="51"/>
        <v>1</v>
      </c>
      <c r="E81" s="33">
        <v>0</v>
      </c>
      <c r="F81" s="33">
        <v>0</v>
      </c>
      <c r="G81" s="33">
        <v>0</v>
      </c>
      <c r="H81" s="33">
        <v>0</v>
      </c>
      <c r="I81" s="33">
        <v>1</v>
      </c>
      <c r="J81" s="33">
        <v>0</v>
      </c>
      <c r="K81" s="33">
        <v>0</v>
      </c>
      <c r="L81" s="33">
        <v>0</v>
      </c>
      <c r="M81" s="33">
        <f t="shared" si="49"/>
        <v>1</v>
      </c>
      <c r="N81" s="33">
        <v>1</v>
      </c>
      <c r="O81" s="128">
        <f t="shared" si="50"/>
        <v>41.4</v>
      </c>
      <c r="P81" s="35">
        <v>0</v>
      </c>
      <c r="Q81" s="36">
        <v>0</v>
      </c>
      <c r="R81" s="35">
        <v>41.4</v>
      </c>
      <c r="S81" s="37">
        <v>1589.76</v>
      </c>
      <c r="T81" s="38">
        <f t="shared" si="52"/>
        <v>38.4</v>
      </c>
      <c r="U81" s="39">
        <f t="shared" si="53"/>
        <v>41.4</v>
      </c>
      <c r="V81" s="4"/>
    </row>
    <row r="82" spans="1:21" ht="13.5" customHeight="1">
      <c r="A82" s="31"/>
      <c r="B82" s="60"/>
      <c r="C82" s="131" t="s">
        <v>142</v>
      </c>
      <c r="D82" s="132">
        <v>1</v>
      </c>
      <c r="E82" s="132">
        <v>0</v>
      </c>
      <c r="F82" s="132">
        <v>0</v>
      </c>
      <c r="G82" s="132">
        <v>0</v>
      </c>
      <c r="H82" s="132">
        <v>0</v>
      </c>
      <c r="I82" s="132">
        <v>1</v>
      </c>
      <c r="J82" s="132">
        <v>0</v>
      </c>
      <c r="K82" s="132">
        <v>0</v>
      </c>
      <c r="L82" s="132">
        <v>0</v>
      </c>
      <c r="M82" s="132">
        <f t="shared" si="49"/>
        <v>1</v>
      </c>
      <c r="N82" s="132">
        <v>1</v>
      </c>
      <c r="O82" s="128">
        <f t="shared" si="50"/>
        <v>111.6</v>
      </c>
      <c r="P82" s="35">
        <v>0</v>
      </c>
      <c r="Q82" s="36">
        <v>0</v>
      </c>
      <c r="R82" s="35">
        <v>111.6</v>
      </c>
      <c r="S82" s="38">
        <v>2432.88</v>
      </c>
      <c r="T82" s="133">
        <f t="shared" si="52"/>
        <v>21.8</v>
      </c>
      <c r="U82" s="134">
        <f t="shared" si="53"/>
        <v>111.6</v>
      </c>
    </row>
    <row r="83" spans="1:22" s="9" customFormat="1" ht="13.5" customHeight="1">
      <c r="A83" s="31"/>
      <c r="B83" s="82"/>
      <c r="C83" s="41" t="s">
        <v>143</v>
      </c>
      <c r="D83" s="43">
        <f aca="true" t="shared" si="55" ref="D83:D88">SUM(E83:L83)</f>
        <v>5</v>
      </c>
      <c r="E83" s="42">
        <v>0</v>
      </c>
      <c r="F83" s="42">
        <v>0</v>
      </c>
      <c r="G83" s="42">
        <v>0</v>
      </c>
      <c r="H83" s="42">
        <v>0</v>
      </c>
      <c r="I83" s="42">
        <v>1</v>
      </c>
      <c r="J83" s="43">
        <v>3</v>
      </c>
      <c r="K83" s="42">
        <v>0</v>
      </c>
      <c r="L83" s="43">
        <v>1</v>
      </c>
      <c r="M83" s="42">
        <f t="shared" si="49"/>
        <v>1</v>
      </c>
      <c r="N83" s="42">
        <v>1</v>
      </c>
      <c r="O83" s="44">
        <f t="shared" si="50"/>
        <v>158.3</v>
      </c>
      <c r="P83" s="47">
        <v>0</v>
      </c>
      <c r="Q83" s="46">
        <v>0</v>
      </c>
      <c r="R83" s="135">
        <v>158.3</v>
      </c>
      <c r="S83" s="48">
        <v>8200.46</v>
      </c>
      <c r="T83" s="49">
        <f t="shared" si="52"/>
        <v>51.80328490208464</v>
      </c>
      <c r="U83" s="62">
        <f t="shared" si="53"/>
        <v>158.3</v>
      </c>
      <c r="V83" s="4"/>
    </row>
    <row r="84" spans="1:22" ht="13.5" customHeight="1">
      <c r="A84" s="31"/>
      <c r="B84" s="50"/>
      <c r="C84" s="51" t="s">
        <v>65</v>
      </c>
      <c r="D84" s="52">
        <f t="shared" si="55"/>
        <v>15</v>
      </c>
      <c r="E84" s="52">
        <f aca="true" t="shared" si="56" ref="E84:N84">SUM(E77:E83)</f>
        <v>0</v>
      </c>
      <c r="F84" s="52">
        <f t="shared" si="56"/>
        <v>0</v>
      </c>
      <c r="G84" s="52">
        <f t="shared" si="56"/>
        <v>0</v>
      </c>
      <c r="H84" s="52">
        <f t="shared" si="56"/>
        <v>0</v>
      </c>
      <c r="I84" s="52">
        <f t="shared" si="56"/>
        <v>8</v>
      </c>
      <c r="J84" s="52">
        <f t="shared" si="56"/>
        <v>6</v>
      </c>
      <c r="K84" s="52">
        <f t="shared" si="56"/>
        <v>0</v>
      </c>
      <c r="L84" s="52">
        <f t="shared" si="56"/>
        <v>1</v>
      </c>
      <c r="M84" s="52">
        <f t="shared" si="56"/>
        <v>8</v>
      </c>
      <c r="N84" s="52">
        <f t="shared" si="56"/>
        <v>7</v>
      </c>
      <c r="O84" s="53">
        <f t="shared" si="50"/>
        <v>578.4000000000001</v>
      </c>
      <c r="P84" s="55">
        <f>SUM(P77:P83)</f>
        <v>0</v>
      </c>
      <c r="Q84" s="55">
        <f>SUM(Q77:Q83)</f>
        <v>0</v>
      </c>
      <c r="R84" s="55">
        <f>SUM(R77:R83)</f>
        <v>578.4000000000001</v>
      </c>
      <c r="S84" s="58">
        <f>SUM(S77:S83)</f>
        <v>20513.54</v>
      </c>
      <c r="T84" s="58">
        <f t="shared" si="52"/>
        <v>35.46600968188105</v>
      </c>
      <c r="U84" s="64">
        <f t="shared" si="53"/>
        <v>82.62857142857145</v>
      </c>
      <c r="V84" s="4"/>
    </row>
    <row r="85" spans="1:22" ht="13.5" customHeight="1">
      <c r="A85" s="31"/>
      <c r="B85" s="136" t="s">
        <v>144</v>
      </c>
      <c r="C85" s="137" t="s">
        <v>146</v>
      </c>
      <c r="D85" s="138">
        <f t="shared" si="55"/>
        <v>4</v>
      </c>
      <c r="E85" s="138">
        <v>0</v>
      </c>
      <c r="F85" s="138">
        <v>0</v>
      </c>
      <c r="G85" s="138">
        <v>0</v>
      </c>
      <c r="H85" s="138">
        <v>0</v>
      </c>
      <c r="I85" s="138">
        <v>3</v>
      </c>
      <c r="J85" s="138">
        <v>1</v>
      </c>
      <c r="K85" s="138">
        <v>0</v>
      </c>
      <c r="L85" s="138">
        <v>0</v>
      </c>
      <c r="M85" s="138">
        <f>SUM(E85:I85)</f>
        <v>3</v>
      </c>
      <c r="N85" s="138">
        <v>3</v>
      </c>
      <c r="O85" s="139">
        <f t="shared" si="50"/>
        <v>334.7</v>
      </c>
      <c r="P85" s="140">
        <v>0</v>
      </c>
      <c r="Q85" s="141">
        <v>0</v>
      </c>
      <c r="R85" s="140">
        <v>334.7</v>
      </c>
      <c r="S85" s="142">
        <v>13546.32</v>
      </c>
      <c r="T85" s="143">
        <f aca="true" t="shared" si="57" ref="T85:T96">IF(O85=0,"-",S85/O85)</f>
        <v>40.47302061547655</v>
      </c>
      <c r="U85" s="144">
        <f aca="true" t="shared" si="58" ref="U85:U96">IF(O85=0,"-",O85/N85)</f>
        <v>111.56666666666666</v>
      </c>
      <c r="V85" s="4"/>
    </row>
    <row r="86" spans="1:22" ht="13.5" customHeight="1">
      <c r="A86" s="31"/>
      <c r="B86" s="136" t="s">
        <v>148</v>
      </c>
      <c r="C86" s="137" t="s">
        <v>149</v>
      </c>
      <c r="D86" s="138">
        <f t="shared" si="55"/>
        <v>1</v>
      </c>
      <c r="E86" s="138">
        <v>0</v>
      </c>
      <c r="F86" s="138">
        <v>0</v>
      </c>
      <c r="G86" s="138">
        <v>0</v>
      </c>
      <c r="H86" s="138">
        <v>0</v>
      </c>
      <c r="I86" s="138">
        <v>1</v>
      </c>
      <c r="J86" s="138">
        <v>0</v>
      </c>
      <c r="K86" s="138">
        <v>0</v>
      </c>
      <c r="L86" s="138">
        <v>0</v>
      </c>
      <c r="M86" s="138">
        <f>SUM(E86:I86)</f>
        <v>1</v>
      </c>
      <c r="N86" s="138">
        <v>0</v>
      </c>
      <c r="O86" s="139">
        <f t="shared" si="50"/>
        <v>0</v>
      </c>
      <c r="P86" s="140">
        <v>0</v>
      </c>
      <c r="Q86" s="141">
        <v>0</v>
      </c>
      <c r="R86" s="140">
        <v>0</v>
      </c>
      <c r="S86" s="142">
        <v>0</v>
      </c>
      <c r="T86" s="143" t="str">
        <f t="shared" si="57"/>
        <v>-</v>
      </c>
      <c r="U86" s="145" t="str">
        <f t="shared" si="58"/>
        <v>-</v>
      </c>
      <c r="V86" s="4"/>
    </row>
    <row r="87" spans="1:22" ht="13.5" customHeight="1">
      <c r="A87" s="31" t="s">
        <v>27</v>
      </c>
      <c r="B87" s="146" t="s">
        <v>5</v>
      </c>
      <c r="C87" s="147"/>
      <c r="D87" s="148">
        <f t="shared" si="55"/>
        <v>206</v>
      </c>
      <c r="E87" s="149">
        <f aca="true" t="shared" si="59" ref="E87:S87">SUM(E69,E73,E76,E84:E86)</f>
        <v>0</v>
      </c>
      <c r="F87" s="149">
        <f t="shared" si="59"/>
        <v>0</v>
      </c>
      <c r="G87" s="149">
        <f t="shared" si="59"/>
        <v>0</v>
      </c>
      <c r="H87" s="149">
        <f t="shared" si="59"/>
        <v>0</v>
      </c>
      <c r="I87" s="149">
        <f t="shared" si="59"/>
        <v>89</v>
      </c>
      <c r="J87" s="149">
        <f t="shared" si="59"/>
        <v>115</v>
      </c>
      <c r="K87" s="149">
        <f t="shared" si="59"/>
        <v>0</v>
      </c>
      <c r="L87" s="149">
        <f t="shared" si="59"/>
        <v>2</v>
      </c>
      <c r="M87" s="149">
        <f t="shared" si="59"/>
        <v>89</v>
      </c>
      <c r="N87" s="149">
        <f t="shared" si="59"/>
        <v>76</v>
      </c>
      <c r="O87" s="150">
        <f t="shared" si="59"/>
        <v>5761.899999999999</v>
      </c>
      <c r="P87" s="151">
        <f t="shared" si="59"/>
        <v>0</v>
      </c>
      <c r="Q87" s="151">
        <f t="shared" si="59"/>
        <v>0</v>
      </c>
      <c r="R87" s="151">
        <f t="shared" si="59"/>
        <v>5761.899999999999</v>
      </c>
      <c r="S87" s="152">
        <f t="shared" si="59"/>
        <v>288619.22000000003</v>
      </c>
      <c r="T87" s="152">
        <f t="shared" si="57"/>
        <v>50.090980405768946</v>
      </c>
      <c r="U87" s="153">
        <f t="shared" si="58"/>
        <v>75.81447368421051</v>
      </c>
      <c r="V87" s="4"/>
    </row>
    <row r="88" spans="1:22" ht="13.5" customHeight="1">
      <c r="A88" s="31"/>
      <c r="B88" s="31"/>
      <c r="C88" s="32" t="s">
        <v>150</v>
      </c>
      <c r="D88" s="33">
        <f t="shared" si="55"/>
        <v>89</v>
      </c>
      <c r="E88" s="33">
        <v>0</v>
      </c>
      <c r="F88" s="33">
        <v>0</v>
      </c>
      <c r="G88" s="33">
        <v>0</v>
      </c>
      <c r="H88" s="33">
        <v>0</v>
      </c>
      <c r="I88" s="33">
        <v>17</v>
      </c>
      <c r="J88" s="33">
        <v>56</v>
      </c>
      <c r="K88" s="33">
        <v>8</v>
      </c>
      <c r="L88" s="33">
        <v>8</v>
      </c>
      <c r="M88" s="33">
        <f>SUM(E88:I88)</f>
        <v>17</v>
      </c>
      <c r="N88" s="33">
        <v>14</v>
      </c>
      <c r="O88" s="34">
        <f>IF(AND(P88=0,Q88=0,R88=0),0,SUM(P88:R88))</f>
        <v>1901.9</v>
      </c>
      <c r="P88" s="35">
        <v>0</v>
      </c>
      <c r="Q88" s="36">
        <v>0</v>
      </c>
      <c r="R88" s="35">
        <v>1901.9</v>
      </c>
      <c r="S88" s="37">
        <v>117335.85</v>
      </c>
      <c r="T88" s="38">
        <f t="shared" si="57"/>
        <v>61.694016509805984</v>
      </c>
      <c r="U88" s="39">
        <f t="shared" si="58"/>
        <v>135.85</v>
      </c>
      <c r="V88" s="4"/>
    </row>
    <row r="89" spans="1:22" ht="13.5" customHeight="1">
      <c r="A89" s="31"/>
      <c r="B89" s="31"/>
      <c r="C89" s="32" t="s">
        <v>151</v>
      </c>
      <c r="D89" s="33">
        <v>1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  <c r="J89" s="33">
        <v>1</v>
      </c>
      <c r="K89" s="33">
        <v>0</v>
      </c>
      <c r="L89" s="33">
        <v>0</v>
      </c>
      <c r="M89" s="33">
        <v>0</v>
      </c>
      <c r="N89" s="33">
        <v>0</v>
      </c>
      <c r="O89" s="34">
        <v>0</v>
      </c>
      <c r="P89" s="35">
        <v>0</v>
      </c>
      <c r="Q89" s="36">
        <v>0</v>
      </c>
      <c r="R89" s="35">
        <v>0</v>
      </c>
      <c r="S89" s="37">
        <v>0</v>
      </c>
      <c r="T89" s="68" t="str">
        <f t="shared" si="57"/>
        <v>-</v>
      </c>
      <c r="U89" s="69" t="str">
        <f t="shared" si="58"/>
        <v>-</v>
      </c>
      <c r="V89" s="4"/>
    </row>
    <row r="90" spans="1:22" ht="13.5" customHeight="1">
      <c r="A90" s="31"/>
      <c r="B90" s="60"/>
      <c r="C90" s="32" t="s">
        <v>125</v>
      </c>
      <c r="D90" s="33">
        <f aca="true" t="shared" si="60" ref="D90:D96">SUM(E90:L90)</f>
        <v>2</v>
      </c>
      <c r="E90" s="33">
        <v>0</v>
      </c>
      <c r="F90" s="33">
        <v>0</v>
      </c>
      <c r="G90" s="33">
        <v>0</v>
      </c>
      <c r="H90" s="33">
        <v>0</v>
      </c>
      <c r="I90" s="33">
        <v>2</v>
      </c>
      <c r="J90" s="33">
        <v>0</v>
      </c>
      <c r="K90" s="33">
        <v>0</v>
      </c>
      <c r="L90" s="33">
        <v>0</v>
      </c>
      <c r="M90" s="33">
        <f>SUM(E90:I90)</f>
        <v>2</v>
      </c>
      <c r="N90" s="33">
        <v>0</v>
      </c>
      <c r="O90" s="34">
        <f aca="true" t="shared" si="61" ref="O90:O96">IF(AND(P90=0,Q90=0,R90=0),0,SUM(P90:R90))</f>
        <v>0</v>
      </c>
      <c r="P90" s="35">
        <v>0</v>
      </c>
      <c r="Q90" s="36">
        <v>0</v>
      </c>
      <c r="R90" s="35">
        <v>0</v>
      </c>
      <c r="S90" s="37">
        <v>0</v>
      </c>
      <c r="T90" s="68" t="str">
        <f t="shared" si="57"/>
        <v>-</v>
      </c>
      <c r="U90" s="69" t="str">
        <f t="shared" si="58"/>
        <v>-</v>
      </c>
      <c r="V90" s="4"/>
    </row>
    <row r="91" spans="1:22" ht="13.5" customHeight="1">
      <c r="A91" s="31"/>
      <c r="B91" s="60"/>
      <c r="C91" s="32" t="s">
        <v>152</v>
      </c>
      <c r="D91" s="33">
        <f t="shared" si="60"/>
        <v>7</v>
      </c>
      <c r="E91" s="33">
        <v>0</v>
      </c>
      <c r="F91" s="33">
        <v>0</v>
      </c>
      <c r="G91" s="33">
        <v>0</v>
      </c>
      <c r="H91" s="33">
        <v>0</v>
      </c>
      <c r="I91" s="33">
        <v>5</v>
      </c>
      <c r="J91" s="33">
        <v>2</v>
      </c>
      <c r="K91" s="33">
        <v>0</v>
      </c>
      <c r="L91" s="33">
        <v>0</v>
      </c>
      <c r="M91" s="33">
        <v>5</v>
      </c>
      <c r="N91" s="33">
        <v>5</v>
      </c>
      <c r="O91" s="105">
        <f t="shared" si="61"/>
        <v>740.5</v>
      </c>
      <c r="P91" s="35">
        <v>0</v>
      </c>
      <c r="Q91" s="36">
        <v>0</v>
      </c>
      <c r="R91" s="35">
        <v>740.5</v>
      </c>
      <c r="S91" s="37">
        <v>34552.36</v>
      </c>
      <c r="T91" s="38">
        <f t="shared" si="57"/>
        <v>46.660850776502365</v>
      </c>
      <c r="U91" s="39">
        <f t="shared" si="58"/>
        <v>148.1</v>
      </c>
      <c r="V91" s="4"/>
    </row>
    <row r="92" spans="1:22" ht="13.5" customHeight="1">
      <c r="A92" s="31"/>
      <c r="B92" s="60"/>
      <c r="C92" s="32" t="s">
        <v>153</v>
      </c>
      <c r="D92" s="33">
        <f t="shared" si="60"/>
        <v>1</v>
      </c>
      <c r="E92" s="33">
        <v>0</v>
      </c>
      <c r="F92" s="33">
        <v>0</v>
      </c>
      <c r="G92" s="33">
        <v>0</v>
      </c>
      <c r="H92" s="33">
        <v>0</v>
      </c>
      <c r="I92" s="33">
        <v>1</v>
      </c>
      <c r="J92" s="33">
        <v>0</v>
      </c>
      <c r="K92" s="33">
        <v>0</v>
      </c>
      <c r="L92" s="33">
        <v>0</v>
      </c>
      <c r="M92" s="33">
        <f>SUM(E92:I92)</f>
        <v>1</v>
      </c>
      <c r="N92" s="33">
        <v>1</v>
      </c>
      <c r="O92" s="34">
        <f t="shared" si="61"/>
        <v>104.8</v>
      </c>
      <c r="P92" s="35">
        <v>0</v>
      </c>
      <c r="Q92" s="36">
        <v>0</v>
      </c>
      <c r="R92" s="35">
        <v>104.8</v>
      </c>
      <c r="S92" s="37">
        <v>3824.84</v>
      </c>
      <c r="T92" s="38">
        <f t="shared" si="57"/>
        <v>36.496564885496184</v>
      </c>
      <c r="U92" s="39">
        <f t="shared" si="58"/>
        <v>104.8</v>
      </c>
      <c r="V92" s="4"/>
    </row>
    <row r="93" spans="1:22" ht="13.5" customHeight="1">
      <c r="A93" s="31"/>
      <c r="B93" s="154"/>
      <c r="C93" s="32" t="s">
        <v>155</v>
      </c>
      <c r="D93" s="33">
        <f t="shared" si="60"/>
        <v>7</v>
      </c>
      <c r="E93" s="33">
        <v>0</v>
      </c>
      <c r="F93" s="33">
        <v>0</v>
      </c>
      <c r="G93" s="33">
        <v>0</v>
      </c>
      <c r="H93" s="33">
        <v>0</v>
      </c>
      <c r="I93" s="33">
        <v>6</v>
      </c>
      <c r="J93" s="33">
        <v>1</v>
      </c>
      <c r="K93" s="33">
        <v>0</v>
      </c>
      <c r="L93" s="33">
        <v>0</v>
      </c>
      <c r="M93" s="33">
        <f>SUM(E93:I93)</f>
        <v>6</v>
      </c>
      <c r="N93" s="33">
        <v>6</v>
      </c>
      <c r="O93" s="34">
        <f t="shared" si="61"/>
        <v>2564.29</v>
      </c>
      <c r="P93" s="35">
        <v>0</v>
      </c>
      <c r="Q93" s="36">
        <v>0</v>
      </c>
      <c r="R93" s="35">
        <v>2564.29</v>
      </c>
      <c r="S93" s="37">
        <v>143945.37</v>
      </c>
      <c r="T93" s="38">
        <f t="shared" si="57"/>
        <v>56.13459086140803</v>
      </c>
      <c r="U93" s="39">
        <f t="shared" si="58"/>
        <v>427.38166666666666</v>
      </c>
      <c r="V93" s="4"/>
    </row>
    <row r="94" spans="1:22" ht="13.5" customHeight="1">
      <c r="A94" s="31"/>
      <c r="B94" s="155" t="s">
        <v>156</v>
      </c>
      <c r="C94" s="32" t="s">
        <v>57</v>
      </c>
      <c r="D94" s="33">
        <f t="shared" si="60"/>
        <v>1</v>
      </c>
      <c r="E94" s="33">
        <v>0</v>
      </c>
      <c r="F94" s="33">
        <v>0</v>
      </c>
      <c r="G94" s="33">
        <v>0</v>
      </c>
      <c r="H94" s="33">
        <v>0</v>
      </c>
      <c r="I94" s="33">
        <v>1</v>
      </c>
      <c r="J94" s="33">
        <v>0</v>
      </c>
      <c r="K94" s="33">
        <v>0</v>
      </c>
      <c r="L94" s="33">
        <v>0</v>
      </c>
      <c r="M94" s="33">
        <f>SUM(E94:I94)</f>
        <v>1</v>
      </c>
      <c r="N94" s="33">
        <v>1</v>
      </c>
      <c r="O94" s="34">
        <f t="shared" si="61"/>
        <v>193.3</v>
      </c>
      <c r="P94" s="35">
        <v>0</v>
      </c>
      <c r="Q94" s="36">
        <v>0</v>
      </c>
      <c r="R94" s="35">
        <v>193.3</v>
      </c>
      <c r="S94" s="37">
        <v>5585.79</v>
      </c>
      <c r="T94" s="38">
        <f t="shared" si="57"/>
        <v>28.896999482669425</v>
      </c>
      <c r="U94" s="39">
        <f t="shared" si="58"/>
        <v>193.3</v>
      </c>
      <c r="V94" s="4"/>
    </row>
    <row r="95" spans="1:22" ht="13.5" customHeight="1">
      <c r="A95" s="31"/>
      <c r="B95" s="154"/>
      <c r="C95" s="32" t="s">
        <v>159</v>
      </c>
      <c r="D95" s="33">
        <f t="shared" si="60"/>
        <v>2</v>
      </c>
      <c r="E95" s="33">
        <v>0</v>
      </c>
      <c r="F95" s="33">
        <v>0</v>
      </c>
      <c r="G95" s="33">
        <v>1</v>
      </c>
      <c r="H95" s="33">
        <v>0</v>
      </c>
      <c r="I95" s="33">
        <v>1</v>
      </c>
      <c r="J95" s="33">
        <v>0</v>
      </c>
      <c r="K95" s="33">
        <v>0</v>
      </c>
      <c r="L95" s="33">
        <v>0</v>
      </c>
      <c r="M95" s="33">
        <f>SUM(E95:I95)</f>
        <v>2</v>
      </c>
      <c r="N95" s="33">
        <v>1</v>
      </c>
      <c r="O95" s="34">
        <f t="shared" si="61"/>
        <v>460.3</v>
      </c>
      <c r="P95" s="35">
        <v>0</v>
      </c>
      <c r="Q95" s="36">
        <v>0</v>
      </c>
      <c r="R95" s="35">
        <v>460.3</v>
      </c>
      <c r="S95" s="37">
        <v>21450.91</v>
      </c>
      <c r="T95" s="38">
        <f t="shared" si="57"/>
        <v>46.60202042146426</v>
      </c>
      <c r="U95" s="39">
        <f t="shared" si="58"/>
        <v>460.3</v>
      </c>
      <c r="V95" s="4"/>
    </row>
    <row r="96" spans="1:22" ht="13.5" customHeight="1">
      <c r="A96" s="31"/>
      <c r="B96" s="31"/>
      <c r="C96" s="32" t="s">
        <v>161</v>
      </c>
      <c r="D96" s="33">
        <f t="shared" si="60"/>
        <v>31</v>
      </c>
      <c r="E96" s="33">
        <v>6</v>
      </c>
      <c r="F96" s="33">
        <v>2</v>
      </c>
      <c r="G96" s="33">
        <v>0</v>
      </c>
      <c r="H96" s="33">
        <v>2</v>
      </c>
      <c r="I96" s="33">
        <v>13</v>
      </c>
      <c r="J96" s="33">
        <v>4</v>
      </c>
      <c r="K96" s="33">
        <v>1</v>
      </c>
      <c r="L96" s="33">
        <v>3</v>
      </c>
      <c r="M96" s="33">
        <f>SUM(E96:I96)</f>
        <v>23</v>
      </c>
      <c r="N96" s="33">
        <v>12</v>
      </c>
      <c r="O96" s="34">
        <f t="shared" si="61"/>
        <v>1493.8400000000001</v>
      </c>
      <c r="P96" s="35">
        <v>35.91</v>
      </c>
      <c r="Q96" s="36">
        <v>0</v>
      </c>
      <c r="R96" s="35">
        <v>1457.93</v>
      </c>
      <c r="S96" s="37">
        <v>66576.715</v>
      </c>
      <c r="T96" s="38">
        <f t="shared" si="57"/>
        <v>44.56750053553258</v>
      </c>
      <c r="U96" s="39">
        <f t="shared" si="58"/>
        <v>124.48666666666668</v>
      </c>
      <c r="V96" s="4"/>
    </row>
    <row r="97" spans="1:22" ht="13.5" customHeight="1">
      <c r="A97" s="82"/>
      <c r="B97" s="31"/>
      <c r="C97" s="32" t="s">
        <v>162</v>
      </c>
      <c r="D97" s="33">
        <f aca="true" t="shared" si="62" ref="D97:D111">SUM(E97:L97)</f>
        <v>3</v>
      </c>
      <c r="E97" s="33">
        <v>0</v>
      </c>
      <c r="F97" s="33">
        <v>0</v>
      </c>
      <c r="G97" s="33">
        <v>0</v>
      </c>
      <c r="H97" s="33">
        <v>0</v>
      </c>
      <c r="I97" s="33">
        <v>2</v>
      </c>
      <c r="J97" s="33">
        <v>1</v>
      </c>
      <c r="K97" s="33">
        <v>0</v>
      </c>
      <c r="L97" s="33">
        <v>0</v>
      </c>
      <c r="M97" s="33">
        <f aca="true" t="shared" si="63" ref="M97:M109">SUM(E97:I97)</f>
        <v>2</v>
      </c>
      <c r="N97" s="33">
        <v>1</v>
      </c>
      <c r="O97" s="34">
        <f aca="true" t="shared" si="64" ref="O97:O111">IF(AND(P97=0,Q97=0,R97=0),0,SUM(P97:R97))</f>
        <v>90.45</v>
      </c>
      <c r="P97" s="35">
        <v>0</v>
      </c>
      <c r="Q97" s="36">
        <v>0</v>
      </c>
      <c r="R97" s="35">
        <v>90.45</v>
      </c>
      <c r="S97" s="37">
        <v>6259.14</v>
      </c>
      <c r="T97" s="38">
        <f aca="true" t="shared" si="65" ref="T97:T106">IF(O97=0,"-",S97/O97)</f>
        <v>69.2</v>
      </c>
      <c r="U97" s="39">
        <f aca="true" t="shared" si="66" ref="U97:U106">IF(O97=0,"-",O97/N97)</f>
        <v>90.45</v>
      </c>
      <c r="V97" s="4"/>
    </row>
    <row r="98" spans="1:22" ht="13.5" customHeight="1">
      <c r="A98" s="31"/>
      <c r="B98" s="31"/>
      <c r="C98" s="32" t="s">
        <v>160</v>
      </c>
      <c r="D98" s="33">
        <f t="shared" si="62"/>
        <v>6</v>
      </c>
      <c r="E98" s="33">
        <v>0</v>
      </c>
      <c r="F98" s="33">
        <v>0</v>
      </c>
      <c r="G98" s="33">
        <v>0</v>
      </c>
      <c r="H98" s="33">
        <v>0</v>
      </c>
      <c r="I98" s="33">
        <v>4</v>
      </c>
      <c r="J98" s="33">
        <v>1</v>
      </c>
      <c r="K98" s="33">
        <v>0</v>
      </c>
      <c r="L98" s="33">
        <v>1</v>
      </c>
      <c r="M98" s="33">
        <f t="shared" si="63"/>
        <v>4</v>
      </c>
      <c r="N98" s="33">
        <v>3</v>
      </c>
      <c r="O98" s="34">
        <f t="shared" si="64"/>
        <v>378.2</v>
      </c>
      <c r="P98" s="35">
        <v>0</v>
      </c>
      <c r="Q98" s="36">
        <v>0</v>
      </c>
      <c r="R98" s="35">
        <v>378.2</v>
      </c>
      <c r="S98" s="37">
        <v>17620.15</v>
      </c>
      <c r="T98" s="38">
        <f t="shared" si="65"/>
        <v>46.58950290851402</v>
      </c>
      <c r="U98" s="39">
        <f t="shared" si="66"/>
        <v>126.06666666666666</v>
      </c>
      <c r="V98" s="4"/>
    </row>
    <row r="99" spans="1:22" ht="13.5" customHeight="1">
      <c r="A99" s="31"/>
      <c r="B99" s="82" t="s">
        <v>23</v>
      </c>
      <c r="C99" s="32" t="s">
        <v>20</v>
      </c>
      <c r="D99" s="33">
        <f t="shared" si="62"/>
        <v>4</v>
      </c>
      <c r="E99" s="33">
        <v>0</v>
      </c>
      <c r="F99" s="33">
        <v>0</v>
      </c>
      <c r="G99" s="33">
        <v>0</v>
      </c>
      <c r="H99" s="33">
        <v>0</v>
      </c>
      <c r="I99" s="33">
        <v>3</v>
      </c>
      <c r="J99" s="33">
        <v>1</v>
      </c>
      <c r="K99" s="33">
        <v>0</v>
      </c>
      <c r="L99" s="33">
        <v>0</v>
      </c>
      <c r="M99" s="33">
        <f t="shared" si="63"/>
        <v>3</v>
      </c>
      <c r="N99" s="33">
        <v>3</v>
      </c>
      <c r="O99" s="34">
        <f t="shared" si="64"/>
        <v>372</v>
      </c>
      <c r="P99" s="35">
        <v>0</v>
      </c>
      <c r="Q99" s="36">
        <v>0</v>
      </c>
      <c r="R99" s="35">
        <v>372</v>
      </c>
      <c r="S99" s="37">
        <v>18980.48</v>
      </c>
      <c r="T99" s="38">
        <f t="shared" si="65"/>
        <v>51.02279569892473</v>
      </c>
      <c r="U99" s="39">
        <f t="shared" si="66"/>
        <v>124</v>
      </c>
      <c r="V99" s="4"/>
    </row>
    <row r="100" spans="1:22" ht="13.5" customHeight="1">
      <c r="A100" s="31"/>
      <c r="B100" s="156"/>
      <c r="C100" s="32" t="s">
        <v>71</v>
      </c>
      <c r="D100" s="33">
        <f t="shared" si="62"/>
        <v>9</v>
      </c>
      <c r="E100" s="33">
        <v>0</v>
      </c>
      <c r="F100" s="33">
        <v>0</v>
      </c>
      <c r="G100" s="33">
        <v>0</v>
      </c>
      <c r="H100" s="33">
        <v>0</v>
      </c>
      <c r="I100" s="33">
        <v>5</v>
      </c>
      <c r="J100" s="33">
        <v>0</v>
      </c>
      <c r="K100" s="33">
        <v>0</v>
      </c>
      <c r="L100" s="33">
        <v>4</v>
      </c>
      <c r="M100" s="33">
        <f t="shared" si="63"/>
        <v>5</v>
      </c>
      <c r="N100" s="33">
        <v>3</v>
      </c>
      <c r="O100" s="34">
        <f t="shared" si="64"/>
        <v>350.2</v>
      </c>
      <c r="P100" s="35">
        <v>0</v>
      </c>
      <c r="Q100" s="36">
        <v>0</v>
      </c>
      <c r="R100" s="35">
        <v>350.2</v>
      </c>
      <c r="S100" s="37">
        <v>14684.63</v>
      </c>
      <c r="T100" s="38">
        <f t="shared" si="65"/>
        <v>41.93212450028555</v>
      </c>
      <c r="U100" s="39">
        <f t="shared" si="66"/>
        <v>116.73333333333333</v>
      </c>
      <c r="V100" s="4"/>
    </row>
    <row r="101" spans="1:22" ht="13.5" customHeight="1">
      <c r="A101" s="31"/>
      <c r="B101" s="40"/>
      <c r="C101" s="32" t="s">
        <v>0</v>
      </c>
      <c r="D101" s="33">
        <f t="shared" si="62"/>
        <v>15</v>
      </c>
      <c r="E101" s="33">
        <v>0</v>
      </c>
      <c r="F101" s="33">
        <v>0</v>
      </c>
      <c r="G101" s="33">
        <v>3</v>
      </c>
      <c r="H101" s="33">
        <v>0</v>
      </c>
      <c r="I101" s="33">
        <v>5</v>
      </c>
      <c r="J101" s="33">
        <v>6</v>
      </c>
      <c r="K101" s="33">
        <v>0</v>
      </c>
      <c r="L101" s="33">
        <v>1</v>
      </c>
      <c r="M101" s="33">
        <f t="shared" si="63"/>
        <v>8</v>
      </c>
      <c r="N101" s="33">
        <v>7</v>
      </c>
      <c r="O101" s="34">
        <f t="shared" si="64"/>
        <v>373.58000000000004</v>
      </c>
      <c r="P101" s="35">
        <v>131.08</v>
      </c>
      <c r="Q101" s="36">
        <v>0</v>
      </c>
      <c r="R101" s="35">
        <v>242.5</v>
      </c>
      <c r="S101" s="37">
        <v>23243.31</v>
      </c>
      <c r="T101" s="38">
        <f t="shared" si="65"/>
        <v>62.21775790995235</v>
      </c>
      <c r="U101" s="39">
        <f t="shared" si="66"/>
        <v>53.368571428571435</v>
      </c>
      <c r="V101" s="4"/>
    </row>
    <row r="102" spans="1:22" ht="13.5" customHeight="1">
      <c r="A102" s="31"/>
      <c r="B102" s="157"/>
      <c r="C102" s="32" t="s">
        <v>163</v>
      </c>
      <c r="D102" s="33">
        <f t="shared" si="62"/>
        <v>3</v>
      </c>
      <c r="E102" s="33">
        <v>0</v>
      </c>
      <c r="F102" s="33">
        <v>0</v>
      </c>
      <c r="G102" s="33">
        <v>0</v>
      </c>
      <c r="H102" s="33">
        <v>0</v>
      </c>
      <c r="I102" s="33">
        <v>3</v>
      </c>
      <c r="J102" s="33">
        <v>0</v>
      </c>
      <c r="K102" s="33">
        <v>0</v>
      </c>
      <c r="L102" s="33">
        <v>0</v>
      </c>
      <c r="M102" s="33">
        <f t="shared" si="63"/>
        <v>3</v>
      </c>
      <c r="N102" s="33">
        <v>3</v>
      </c>
      <c r="O102" s="34">
        <f t="shared" si="64"/>
        <v>280.9</v>
      </c>
      <c r="P102" s="35">
        <v>0</v>
      </c>
      <c r="Q102" s="36">
        <v>0</v>
      </c>
      <c r="R102" s="35">
        <v>280.9</v>
      </c>
      <c r="S102" s="37">
        <v>9144.81</v>
      </c>
      <c r="T102" s="38">
        <f t="shared" si="65"/>
        <v>32.55539337842649</v>
      </c>
      <c r="U102" s="39">
        <f t="shared" si="66"/>
        <v>93.63333333333333</v>
      </c>
      <c r="V102" s="4"/>
    </row>
    <row r="103" spans="1:22" ht="13.5" customHeight="1">
      <c r="A103" s="31"/>
      <c r="B103" s="31"/>
      <c r="C103" s="32" t="s">
        <v>164</v>
      </c>
      <c r="D103" s="33">
        <f t="shared" si="62"/>
        <v>5</v>
      </c>
      <c r="E103" s="33">
        <v>0</v>
      </c>
      <c r="F103" s="33">
        <v>0</v>
      </c>
      <c r="G103" s="33">
        <v>0</v>
      </c>
      <c r="H103" s="33">
        <v>0</v>
      </c>
      <c r="I103" s="33">
        <v>1</v>
      </c>
      <c r="J103" s="33">
        <v>3</v>
      </c>
      <c r="K103" s="33">
        <v>0</v>
      </c>
      <c r="L103" s="107">
        <v>1</v>
      </c>
      <c r="M103" s="107">
        <f t="shared" si="63"/>
        <v>1</v>
      </c>
      <c r="N103" s="127">
        <v>1</v>
      </c>
      <c r="O103" s="34">
        <f t="shared" si="64"/>
        <v>113.2</v>
      </c>
      <c r="P103" s="35">
        <v>0</v>
      </c>
      <c r="Q103" s="36">
        <v>0</v>
      </c>
      <c r="R103" s="35">
        <v>113.2</v>
      </c>
      <c r="S103" s="37">
        <v>4867.6</v>
      </c>
      <c r="T103" s="38">
        <f t="shared" si="65"/>
        <v>43</v>
      </c>
      <c r="U103" s="39">
        <f t="shared" si="66"/>
        <v>113.2</v>
      </c>
      <c r="V103" s="4"/>
    </row>
    <row r="104" spans="1:22" ht="13.5" customHeight="1">
      <c r="A104" s="31"/>
      <c r="B104" s="82" t="s">
        <v>23</v>
      </c>
      <c r="C104" s="32" t="s">
        <v>166</v>
      </c>
      <c r="D104" s="33">
        <f t="shared" si="62"/>
        <v>1</v>
      </c>
      <c r="E104" s="33">
        <v>0</v>
      </c>
      <c r="F104" s="33">
        <v>0</v>
      </c>
      <c r="G104" s="33">
        <v>0</v>
      </c>
      <c r="H104" s="33">
        <v>0</v>
      </c>
      <c r="I104" s="33">
        <v>1</v>
      </c>
      <c r="J104" s="33">
        <v>0</v>
      </c>
      <c r="K104" s="33">
        <v>0</v>
      </c>
      <c r="L104" s="33">
        <v>0</v>
      </c>
      <c r="M104" s="33">
        <f t="shared" si="63"/>
        <v>1</v>
      </c>
      <c r="N104" s="33">
        <v>1</v>
      </c>
      <c r="O104" s="34">
        <f t="shared" si="64"/>
        <v>33</v>
      </c>
      <c r="P104" s="35">
        <v>0</v>
      </c>
      <c r="Q104" s="36">
        <v>0</v>
      </c>
      <c r="R104" s="35">
        <v>33</v>
      </c>
      <c r="S104" s="37">
        <v>1440.79</v>
      </c>
      <c r="T104" s="38">
        <f t="shared" si="65"/>
        <v>43.66030303030303</v>
      </c>
      <c r="U104" s="39">
        <f t="shared" si="66"/>
        <v>33</v>
      </c>
      <c r="V104" s="4"/>
    </row>
    <row r="105" spans="1:22" ht="13.5" customHeight="1">
      <c r="A105" s="31"/>
      <c r="B105" s="31"/>
      <c r="C105" s="32" t="s">
        <v>167</v>
      </c>
      <c r="D105" s="33">
        <f t="shared" si="62"/>
        <v>14</v>
      </c>
      <c r="E105" s="33">
        <v>0</v>
      </c>
      <c r="F105" s="33">
        <v>0</v>
      </c>
      <c r="G105" s="33">
        <v>0</v>
      </c>
      <c r="H105" s="33">
        <v>0</v>
      </c>
      <c r="I105" s="33">
        <v>12</v>
      </c>
      <c r="J105" s="33">
        <v>1</v>
      </c>
      <c r="K105" s="33">
        <v>0</v>
      </c>
      <c r="L105" s="33">
        <v>1</v>
      </c>
      <c r="M105" s="33">
        <f t="shared" si="63"/>
        <v>12</v>
      </c>
      <c r="N105" s="33">
        <v>10</v>
      </c>
      <c r="O105" s="34">
        <f t="shared" si="64"/>
        <v>1003.7</v>
      </c>
      <c r="P105" s="35">
        <v>0</v>
      </c>
      <c r="Q105" s="36">
        <v>0</v>
      </c>
      <c r="R105" s="35">
        <v>1003.7</v>
      </c>
      <c r="S105" s="37">
        <v>54740.64</v>
      </c>
      <c r="T105" s="38">
        <f t="shared" si="65"/>
        <v>54.538846268805415</v>
      </c>
      <c r="U105" s="39">
        <f t="shared" si="66"/>
        <v>100.37</v>
      </c>
      <c r="V105" s="4"/>
    </row>
    <row r="106" spans="1:22" ht="13.5" customHeight="1">
      <c r="A106" s="31"/>
      <c r="B106" s="31"/>
      <c r="C106" s="32" t="s">
        <v>168</v>
      </c>
      <c r="D106" s="33">
        <f t="shared" si="62"/>
        <v>2</v>
      </c>
      <c r="E106" s="33">
        <v>0</v>
      </c>
      <c r="F106" s="33">
        <v>0</v>
      </c>
      <c r="G106" s="33">
        <v>0</v>
      </c>
      <c r="H106" s="33">
        <v>0</v>
      </c>
      <c r="I106" s="33">
        <v>2</v>
      </c>
      <c r="J106" s="33">
        <v>0</v>
      </c>
      <c r="K106" s="33">
        <v>0</v>
      </c>
      <c r="L106" s="33">
        <v>0</v>
      </c>
      <c r="M106" s="33">
        <f t="shared" si="63"/>
        <v>2</v>
      </c>
      <c r="N106" s="33">
        <v>2</v>
      </c>
      <c r="O106" s="34">
        <f t="shared" si="64"/>
        <v>293.4</v>
      </c>
      <c r="P106" s="35">
        <v>0</v>
      </c>
      <c r="Q106" s="36">
        <v>0</v>
      </c>
      <c r="R106" s="35">
        <v>293.4</v>
      </c>
      <c r="S106" s="37">
        <v>8297.24</v>
      </c>
      <c r="T106" s="38">
        <f t="shared" si="65"/>
        <v>28.279618268575327</v>
      </c>
      <c r="U106" s="39">
        <f t="shared" si="66"/>
        <v>146.7</v>
      </c>
      <c r="V106" s="4"/>
    </row>
    <row r="107" spans="1:22" ht="13.5" customHeight="1">
      <c r="A107" s="31"/>
      <c r="B107" s="31" t="s">
        <v>156</v>
      </c>
      <c r="C107" s="32" t="s">
        <v>94</v>
      </c>
      <c r="D107" s="33">
        <f t="shared" si="62"/>
        <v>2</v>
      </c>
      <c r="E107" s="33">
        <v>0</v>
      </c>
      <c r="F107" s="33">
        <v>0</v>
      </c>
      <c r="G107" s="33">
        <v>0</v>
      </c>
      <c r="H107" s="33">
        <v>0</v>
      </c>
      <c r="I107" s="33">
        <v>2</v>
      </c>
      <c r="J107" s="33">
        <v>0</v>
      </c>
      <c r="K107" s="33">
        <v>0</v>
      </c>
      <c r="L107" s="33">
        <v>0</v>
      </c>
      <c r="M107" s="33">
        <f t="shared" si="63"/>
        <v>2</v>
      </c>
      <c r="N107" s="33">
        <v>2</v>
      </c>
      <c r="O107" s="34">
        <f t="shared" si="64"/>
        <v>127.2</v>
      </c>
      <c r="P107" s="35">
        <v>0</v>
      </c>
      <c r="Q107" s="36">
        <v>0</v>
      </c>
      <c r="R107" s="35">
        <v>127.2</v>
      </c>
      <c r="S107" s="37">
        <v>3087.34</v>
      </c>
      <c r="T107" s="38">
        <f aca="true" t="shared" si="67" ref="T107:T116">IF(O107=0,"-",S107/O107)</f>
        <v>24.271540880503146</v>
      </c>
      <c r="U107" s="39">
        <f aca="true" t="shared" si="68" ref="U107:U116">IF(O107=0,"-",O107/N107)</f>
        <v>63.6</v>
      </c>
      <c r="V107" s="4"/>
    </row>
    <row r="108" spans="1:22" ht="13.5" customHeight="1">
      <c r="A108" s="31"/>
      <c r="B108" s="31"/>
      <c r="C108" s="32" t="s">
        <v>169</v>
      </c>
      <c r="D108" s="33">
        <f t="shared" si="62"/>
        <v>7</v>
      </c>
      <c r="E108" s="33">
        <v>0</v>
      </c>
      <c r="F108" s="33">
        <v>0</v>
      </c>
      <c r="G108" s="33">
        <v>1</v>
      </c>
      <c r="H108" s="33">
        <v>0</v>
      </c>
      <c r="I108" s="33">
        <v>3</v>
      </c>
      <c r="J108" s="33">
        <v>3</v>
      </c>
      <c r="K108" s="33">
        <v>0</v>
      </c>
      <c r="L108" s="33">
        <v>0</v>
      </c>
      <c r="M108" s="33">
        <f t="shared" si="63"/>
        <v>4</v>
      </c>
      <c r="N108" s="33">
        <v>3</v>
      </c>
      <c r="O108" s="34">
        <f t="shared" si="64"/>
        <v>364.40000000000003</v>
      </c>
      <c r="P108" s="35">
        <v>44.1</v>
      </c>
      <c r="Q108" s="36">
        <v>0</v>
      </c>
      <c r="R108" s="35">
        <v>320.3</v>
      </c>
      <c r="S108" s="37">
        <v>21106.61</v>
      </c>
      <c r="T108" s="38">
        <f t="shared" si="67"/>
        <v>57.92154226125137</v>
      </c>
      <c r="U108" s="39">
        <f t="shared" si="68"/>
        <v>121.46666666666668</v>
      </c>
      <c r="V108" s="4"/>
    </row>
    <row r="109" spans="1:22" ht="13.5" customHeight="1">
      <c r="A109" s="60"/>
      <c r="B109" s="158"/>
      <c r="C109" s="32" t="s">
        <v>170</v>
      </c>
      <c r="D109" s="33">
        <f t="shared" si="62"/>
        <v>2</v>
      </c>
      <c r="E109" s="33">
        <v>0</v>
      </c>
      <c r="F109" s="33">
        <v>0</v>
      </c>
      <c r="G109" s="33">
        <v>0</v>
      </c>
      <c r="H109" s="33">
        <v>0</v>
      </c>
      <c r="I109" s="33">
        <v>2</v>
      </c>
      <c r="J109" s="33">
        <v>0</v>
      </c>
      <c r="K109" s="33">
        <v>0</v>
      </c>
      <c r="L109" s="33">
        <v>0</v>
      </c>
      <c r="M109" s="33">
        <f t="shared" si="63"/>
        <v>2</v>
      </c>
      <c r="N109" s="33">
        <v>2</v>
      </c>
      <c r="O109" s="34">
        <f t="shared" si="64"/>
        <v>186.1</v>
      </c>
      <c r="P109" s="35">
        <v>0</v>
      </c>
      <c r="Q109" s="36">
        <v>0</v>
      </c>
      <c r="R109" s="35">
        <v>186.1</v>
      </c>
      <c r="S109" s="37">
        <v>6922.25</v>
      </c>
      <c r="T109" s="38">
        <f t="shared" si="67"/>
        <v>37.19639978506179</v>
      </c>
      <c r="U109" s="39">
        <f t="shared" si="68"/>
        <v>93.05</v>
      </c>
      <c r="V109" s="4"/>
    </row>
    <row r="110" spans="1:22" ht="13.5" customHeight="1">
      <c r="A110" s="60"/>
      <c r="B110" s="158"/>
      <c r="C110" s="32" t="s">
        <v>171</v>
      </c>
      <c r="D110" s="33">
        <f t="shared" si="62"/>
        <v>3</v>
      </c>
      <c r="E110" s="33">
        <v>0</v>
      </c>
      <c r="F110" s="33">
        <v>0</v>
      </c>
      <c r="G110" s="33">
        <v>0</v>
      </c>
      <c r="H110" s="33">
        <v>0</v>
      </c>
      <c r="I110" s="33">
        <v>2</v>
      </c>
      <c r="J110" s="33">
        <v>1</v>
      </c>
      <c r="K110" s="33">
        <v>0</v>
      </c>
      <c r="L110" s="33">
        <v>0</v>
      </c>
      <c r="M110" s="33">
        <v>3</v>
      </c>
      <c r="N110" s="33">
        <v>2</v>
      </c>
      <c r="O110" s="34">
        <f t="shared" si="64"/>
        <v>189.4</v>
      </c>
      <c r="P110" s="35">
        <v>0</v>
      </c>
      <c r="Q110" s="36">
        <v>0</v>
      </c>
      <c r="R110" s="35">
        <v>189.4</v>
      </c>
      <c r="S110" s="37">
        <v>9403.63</v>
      </c>
      <c r="T110" s="133">
        <f t="shared" si="67"/>
        <v>49.649577613516364</v>
      </c>
      <c r="U110" s="134">
        <f t="shared" si="68"/>
        <v>94.7</v>
      </c>
      <c r="V110" s="4"/>
    </row>
    <row r="111" spans="1:22" ht="13.5" customHeight="1">
      <c r="A111" s="31"/>
      <c r="B111" s="31"/>
      <c r="C111" s="32" t="s">
        <v>120</v>
      </c>
      <c r="D111" s="33">
        <f t="shared" si="62"/>
        <v>1</v>
      </c>
      <c r="E111" s="33">
        <v>0</v>
      </c>
      <c r="F111" s="33">
        <v>0</v>
      </c>
      <c r="G111" s="33">
        <v>0</v>
      </c>
      <c r="H111" s="33">
        <v>0</v>
      </c>
      <c r="I111" s="33">
        <v>1</v>
      </c>
      <c r="J111" s="33">
        <v>0</v>
      </c>
      <c r="K111" s="33">
        <v>0</v>
      </c>
      <c r="L111" s="33">
        <v>0</v>
      </c>
      <c r="M111" s="33">
        <f>SUM(E111:I111)</f>
        <v>1</v>
      </c>
      <c r="N111" s="33">
        <v>1</v>
      </c>
      <c r="O111" s="34">
        <f t="shared" si="64"/>
        <v>145.6</v>
      </c>
      <c r="P111" s="35">
        <v>0</v>
      </c>
      <c r="Q111" s="36">
        <v>0</v>
      </c>
      <c r="R111" s="35">
        <v>145.6</v>
      </c>
      <c r="S111" s="37">
        <v>3566.22</v>
      </c>
      <c r="T111" s="38">
        <f t="shared" si="67"/>
        <v>24.49326923076923</v>
      </c>
      <c r="U111" s="39">
        <f t="shared" si="68"/>
        <v>145.6</v>
      </c>
      <c r="V111" s="4"/>
    </row>
    <row r="112" spans="1:22" ht="13.5" customHeight="1">
      <c r="A112" s="31"/>
      <c r="B112" s="31"/>
      <c r="C112" s="32" t="s">
        <v>60</v>
      </c>
      <c r="D112" s="33">
        <v>1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1</v>
      </c>
      <c r="L112" s="33">
        <v>0</v>
      </c>
      <c r="M112" s="33">
        <f>SUM(E112:I112)</f>
        <v>0</v>
      </c>
      <c r="N112" s="33">
        <v>0</v>
      </c>
      <c r="O112" s="34">
        <v>0</v>
      </c>
      <c r="P112" s="35">
        <v>0</v>
      </c>
      <c r="Q112" s="36">
        <v>0</v>
      </c>
      <c r="R112" s="35">
        <v>0</v>
      </c>
      <c r="S112" s="37">
        <v>0</v>
      </c>
      <c r="T112" s="68" t="str">
        <f t="shared" si="67"/>
        <v>-</v>
      </c>
      <c r="U112" s="69" t="str">
        <f t="shared" si="68"/>
        <v>-</v>
      </c>
      <c r="V112" s="4"/>
    </row>
    <row r="113" spans="1:22" ht="13.5" customHeight="1">
      <c r="A113" s="31"/>
      <c r="B113" s="31"/>
      <c r="C113" s="41" t="s">
        <v>172</v>
      </c>
      <c r="D113" s="42">
        <f aca="true" t="shared" si="69" ref="D113:D127">SUM(E113:L113)</f>
        <v>1</v>
      </c>
      <c r="E113" s="42">
        <v>0</v>
      </c>
      <c r="F113" s="42">
        <v>0</v>
      </c>
      <c r="G113" s="42">
        <v>0</v>
      </c>
      <c r="H113" s="42">
        <v>0</v>
      </c>
      <c r="I113" s="42">
        <v>1</v>
      </c>
      <c r="J113" s="42">
        <v>0</v>
      </c>
      <c r="K113" s="42">
        <v>0</v>
      </c>
      <c r="L113" s="42">
        <v>0</v>
      </c>
      <c r="M113" s="42">
        <f>SUM(E113:I113)</f>
        <v>1</v>
      </c>
      <c r="N113" s="42">
        <v>0</v>
      </c>
      <c r="O113" s="44">
        <f>IF(AND(P113=0,Q113=0,R113=0),0,SUM(P113:R113))</f>
        <v>0</v>
      </c>
      <c r="P113" s="47">
        <v>0</v>
      </c>
      <c r="Q113" s="46">
        <v>0</v>
      </c>
      <c r="R113" s="159">
        <v>0</v>
      </c>
      <c r="S113" s="48">
        <v>0</v>
      </c>
      <c r="T113" s="49" t="str">
        <f t="shared" si="67"/>
        <v>-</v>
      </c>
      <c r="U113" s="62" t="str">
        <f t="shared" si="68"/>
        <v>-</v>
      </c>
      <c r="V113" s="4"/>
    </row>
    <row r="114" spans="1:22" ht="13.5" customHeight="1">
      <c r="A114" s="31"/>
      <c r="B114" s="50"/>
      <c r="C114" s="51" t="s">
        <v>173</v>
      </c>
      <c r="D114" s="52">
        <f t="shared" si="69"/>
        <v>220</v>
      </c>
      <c r="E114" s="52">
        <f aca="true" t="shared" si="70" ref="E114:N114">SUM(E88:E113)</f>
        <v>6</v>
      </c>
      <c r="F114" s="52">
        <f t="shared" si="70"/>
        <v>2</v>
      </c>
      <c r="G114" s="52">
        <f t="shared" si="70"/>
        <v>5</v>
      </c>
      <c r="H114" s="52">
        <f t="shared" si="70"/>
        <v>2</v>
      </c>
      <c r="I114" s="52">
        <f t="shared" si="70"/>
        <v>95</v>
      </c>
      <c r="J114" s="52">
        <f t="shared" si="70"/>
        <v>81</v>
      </c>
      <c r="K114" s="52">
        <f t="shared" si="70"/>
        <v>10</v>
      </c>
      <c r="L114" s="52">
        <f t="shared" si="70"/>
        <v>19</v>
      </c>
      <c r="M114" s="52">
        <f t="shared" si="70"/>
        <v>111</v>
      </c>
      <c r="N114" s="52">
        <f t="shared" si="70"/>
        <v>84</v>
      </c>
      <c r="O114" s="53">
        <f>IF(AND(P114=0,Q114=0,R114=0),0,SUM(P114:R114))</f>
        <v>11760.260000000002</v>
      </c>
      <c r="P114" s="54">
        <f>SUM(P88:P113)</f>
        <v>211.09</v>
      </c>
      <c r="Q114" s="55">
        <f>SUM(Q88:Q113)</f>
        <v>0</v>
      </c>
      <c r="R114" s="54">
        <f>SUM(R88:R113)</f>
        <v>11549.170000000002</v>
      </c>
      <c r="S114" s="57">
        <f>SUM(S88:S113)</f>
        <v>596636.6749999998</v>
      </c>
      <c r="T114" s="58">
        <f t="shared" si="67"/>
        <v>50.73328948509639</v>
      </c>
      <c r="U114" s="64">
        <f t="shared" si="68"/>
        <v>140.00309523809526</v>
      </c>
      <c r="V114" s="4"/>
    </row>
    <row r="115" spans="1:22" ht="13.5" customHeight="1">
      <c r="A115" s="60"/>
      <c r="B115" s="146" t="s">
        <v>158</v>
      </c>
      <c r="C115" s="147"/>
      <c r="D115" s="148">
        <f t="shared" si="69"/>
        <v>220</v>
      </c>
      <c r="E115" s="160">
        <f aca="true" t="shared" si="71" ref="E115:S115">+E114</f>
        <v>6</v>
      </c>
      <c r="F115" s="160">
        <f t="shared" si="71"/>
        <v>2</v>
      </c>
      <c r="G115" s="160">
        <f t="shared" si="71"/>
        <v>5</v>
      </c>
      <c r="H115" s="160">
        <f t="shared" si="71"/>
        <v>2</v>
      </c>
      <c r="I115" s="160">
        <f t="shared" si="71"/>
        <v>95</v>
      </c>
      <c r="J115" s="160">
        <f t="shared" si="71"/>
        <v>81</v>
      </c>
      <c r="K115" s="160">
        <f t="shared" si="71"/>
        <v>10</v>
      </c>
      <c r="L115" s="160">
        <f t="shared" si="71"/>
        <v>19</v>
      </c>
      <c r="M115" s="160">
        <f t="shared" si="71"/>
        <v>111</v>
      </c>
      <c r="N115" s="160">
        <f t="shared" si="71"/>
        <v>84</v>
      </c>
      <c r="O115" s="161">
        <f t="shared" si="71"/>
        <v>11760.260000000002</v>
      </c>
      <c r="P115" s="162">
        <f t="shared" si="71"/>
        <v>211.09</v>
      </c>
      <c r="Q115" s="162">
        <f t="shared" si="71"/>
        <v>0</v>
      </c>
      <c r="R115" s="162">
        <f t="shared" si="71"/>
        <v>11549.170000000002</v>
      </c>
      <c r="S115" s="163">
        <f t="shared" si="71"/>
        <v>596636.6749999998</v>
      </c>
      <c r="T115" s="163">
        <f t="shared" si="67"/>
        <v>50.73328948509639</v>
      </c>
      <c r="U115" s="164">
        <f t="shared" si="68"/>
        <v>140.00309523809526</v>
      </c>
      <c r="V115" s="4"/>
    </row>
    <row r="116" spans="1:22" ht="13.5" customHeight="1">
      <c r="A116" s="111"/>
      <c r="B116" s="112" t="s">
        <v>97</v>
      </c>
      <c r="C116" s="113"/>
      <c r="D116" s="114">
        <f t="shared" si="69"/>
        <v>426</v>
      </c>
      <c r="E116" s="114">
        <f aca="true" t="shared" si="72" ref="E116:N116">SUM(E115,E87)</f>
        <v>6</v>
      </c>
      <c r="F116" s="114">
        <f t="shared" si="72"/>
        <v>2</v>
      </c>
      <c r="G116" s="114">
        <f t="shared" si="72"/>
        <v>5</v>
      </c>
      <c r="H116" s="114">
        <f t="shared" si="72"/>
        <v>2</v>
      </c>
      <c r="I116" s="114">
        <f t="shared" si="72"/>
        <v>184</v>
      </c>
      <c r="J116" s="114">
        <f t="shared" si="72"/>
        <v>196</v>
      </c>
      <c r="K116" s="114">
        <f t="shared" si="72"/>
        <v>10</v>
      </c>
      <c r="L116" s="114">
        <f t="shared" si="72"/>
        <v>21</v>
      </c>
      <c r="M116" s="114">
        <f t="shared" si="72"/>
        <v>200</v>
      </c>
      <c r="N116" s="114">
        <f t="shared" si="72"/>
        <v>160</v>
      </c>
      <c r="O116" s="165">
        <f aca="true" t="shared" si="73" ref="O116:O128">IF(AND(P116=0,Q116=0,R116=0),0,SUM(P116:R116))</f>
        <v>17522.16</v>
      </c>
      <c r="P116" s="166">
        <f>SUM(P115,P87)</f>
        <v>211.09</v>
      </c>
      <c r="Q116" s="166">
        <f>SUM(Q115,Q87)</f>
        <v>0</v>
      </c>
      <c r="R116" s="166">
        <f>SUM(R115,R87)</f>
        <v>17311.07</v>
      </c>
      <c r="S116" s="167">
        <f>SUM(S115,S87)</f>
        <v>885255.8949999998</v>
      </c>
      <c r="T116" s="168">
        <f t="shared" si="67"/>
        <v>50.5220757600661</v>
      </c>
      <c r="U116" s="168">
        <f t="shared" si="68"/>
        <v>109.5135</v>
      </c>
      <c r="V116" s="4"/>
    </row>
    <row r="117" spans="1:22" ht="13.5" customHeight="1">
      <c r="A117" s="31"/>
      <c r="B117" s="31"/>
      <c r="C117" s="32" t="s">
        <v>174</v>
      </c>
      <c r="D117" s="33">
        <f t="shared" si="69"/>
        <v>5</v>
      </c>
      <c r="E117" s="33">
        <v>0</v>
      </c>
      <c r="F117" s="33">
        <v>0</v>
      </c>
      <c r="G117" s="33">
        <v>0</v>
      </c>
      <c r="H117" s="33">
        <v>0</v>
      </c>
      <c r="I117" s="33">
        <v>5</v>
      </c>
      <c r="J117" s="33">
        <v>0</v>
      </c>
      <c r="K117" s="33">
        <v>0</v>
      </c>
      <c r="L117" s="33">
        <v>0</v>
      </c>
      <c r="M117" s="33">
        <f aca="true" t="shared" si="74" ref="M117:M127">SUM(E117:I117)</f>
        <v>5</v>
      </c>
      <c r="N117" s="33">
        <v>4</v>
      </c>
      <c r="O117" s="34">
        <f t="shared" si="73"/>
        <v>322</v>
      </c>
      <c r="P117" s="35">
        <v>0</v>
      </c>
      <c r="Q117" s="36">
        <v>0</v>
      </c>
      <c r="R117" s="35">
        <v>322</v>
      </c>
      <c r="S117" s="37">
        <v>9165.8</v>
      </c>
      <c r="T117" s="38">
        <f aca="true" t="shared" si="75" ref="T117:T127">IF(O117=0,"-",S117/O117)</f>
        <v>28.465217391304346</v>
      </c>
      <c r="U117" s="39">
        <f aca="true" t="shared" si="76" ref="U117:U127">IF(O117=0,"-",O117/N117)</f>
        <v>80.5</v>
      </c>
      <c r="V117" s="4"/>
    </row>
    <row r="118" spans="1:22" ht="13.5" customHeight="1">
      <c r="A118" s="31"/>
      <c r="B118" s="82"/>
      <c r="C118" s="32" t="s">
        <v>175</v>
      </c>
      <c r="D118" s="33">
        <f t="shared" si="69"/>
        <v>2</v>
      </c>
      <c r="E118" s="33">
        <v>0</v>
      </c>
      <c r="F118" s="33">
        <v>0</v>
      </c>
      <c r="G118" s="33">
        <v>0</v>
      </c>
      <c r="H118" s="33">
        <v>0</v>
      </c>
      <c r="I118" s="33">
        <v>2</v>
      </c>
      <c r="J118" s="33">
        <v>0</v>
      </c>
      <c r="K118" s="33">
        <v>0</v>
      </c>
      <c r="L118" s="33">
        <v>0</v>
      </c>
      <c r="M118" s="33">
        <f t="shared" si="74"/>
        <v>2</v>
      </c>
      <c r="N118" s="33">
        <v>2</v>
      </c>
      <c r="O118" s="34">
        <f t="shared" si="73"/>
        <v>238.9</v>
      </c>
      <c r="P118" s="35">
        <v>0</v>
      </c>
      <c r="Q118" s="36">
        <v>0</v>
      </c>
      <c r="R118" s="35">
        <v>238.9</v>
      </c>
      <c r="S118" s="37">
        <v>7653</v>
      </c>
      <c r="T118" s="38">
        <f t="shared" si="75"/>
        <v>32.034323984930936</v>
      </c>
      <c r="U118" s="39">
        <f t="shared" si="76"/>
        <v>119.45</v>
      </c>
      <c r="V118" s="9"/>
    </row>
    <row r="119" spans="1:22" ht="13.5" customHeight="1">
      <c r="A119" s="31"/>
      <c r="B119" s="31" t="s">
        <v>176</v>
      </c>
      <c r="C119" s="32" t="s">
        <v>177</v>
      </c>
      <c r="D119" s="33">
        <f t="shared" si="69"/>
        <v>1</v>
      </c>
      <c r="E119" s="33">
        <v>0</v>
      </c>
      <c r="F119" s="33">
        <v>0</v>
      </c>
      <c r="G119" s="33">
        <v>0</v>
      </c>
      <c r="H119" s="33">
        <v>0</v>
      </c>
      <c r="I119" s="33">
        <v>1</v>
      </c>
      <c r="J119" s="33">
        <v>0</v>
      </c>
      <c r="K119" s="33">
        <v>0</v>
      </c>
      <c r="L119" s="33">
        <v>0</v>
      </c>
      <c r="M119" s="33">
        <f t="shared" si="74"/>
        <v>1</v>
      </c>
      <c r="N119" s="33">
        <v>1</v>
      </c>
      <c r="O119" s="34">
        <f t="shared" si="73"/>
        <v>98.7</v>
      </c>
      <c r="P119" s="35">
        <v>0</v>
      </c>
      <c r="Q119" s="36">
        <v>0</v>
      </c>
      <c r="R119" s="35">
        <v>98.7</v>
      </c>
      <c r="S119" s="37">
        <v>3385.41</v>
      </c>
      <c r="T119" s="38">
        <f t="shared" si="75"/>
        <v>34.3</v>
      </c>
      <c r="U119" s="39">
        <f t="shared" si="76"/>
        <v>98.7</v>
      </c>
      <c r="V119" s="4"/>
    </row>
    <row r="120" spans="1:22" ht="26.25" customHeight="1">
      <c r="A120" s="31"/>
      <c r="B120" s="31"/>
      <c r="C120" s="169" t="s">
        <v>178</v>
      </c>
      <c r="D120" s="33">
        <f t="shared" si="69"/>
        <v>3</v>
      </c>
      <c r="E120" s="33">
        <v>0</v>
      </c>
      <c r="F120" s="42">
        <v>0</v>
      </c>
      <c r="G120" s="42">
        <v>0</v>
      </c>
      <c r="H120" s="42">
        <v>0</v>
      </c>
      <c r="I120" s="42">
        <v>3</v>
      </c>
      <c r="J120" s="42">
        <v>0</v>
      </c>
      <c r="K120" s="42">
        <v>0</v>
      </c>
      <c r="L120" s="42">
        <v>0</v>
      </c>
      <c r="M120" s="42">
        <f t="shared" si="74"/>
        <v>3</v>
      </c>
      <c r="N120" s="42">
        <v>3</v>
      </c>
      <c r="O120" s="44">
        <f t="shared" si="73"/>
        <v>525.9</v>
      </c>
      <c r="P120" s="47">
        <v>0</v>
      </c>
      <c r="Q120" s="46">
        <v>0</v>
      </c>
      <c r="R120" s="47">
        <v>525.9</v>
      </c>
      <c r="S120" s="48">
        <v>13332.12</v>
      </c>
      <c r="T120" s="49">
        <f t="shared" si="75"/>
        <v>25.351055333713635</v>
      </c>
      <c r="U120" s="62">
        <f t="shared" si="76"/>
        <v>175.29999999999998</v>
      </c>
      <c r="V120" s="4"/>
    </row>
    <row r="121" spans="1:22" ht="13.5" customHeight="1">
      <c r="A121" s="40" t="s">
        <v>179</v>
      </c>
      <c r="B121" s="50"/>
      <c r="C121" s="51" t="s">
        <v>65</v>
      </c>
      <c r="D121" s="87">
        <f t="shared" si="69"/>
        <v>11</v>
      </c>
      <c r="E121" s="170">
        <f aca="true" t="shared" si="77" ref="E121:L121">SUM(E117:E120)</f>
        <v>0</v>
      </c>
      <c r="F121" s="171">
        <f t="shared" si="77"/>
        <v>0</v>
      </c>
      <c r="G121" s="171">
        <f t="shared" si="77"/>
        <v>0</v>
      </c>
      <c r="H121" s="171">
        <f t="shared" si="77"/>
        <v>0</v>
      </c>
      <c r="I121" s="171">
        <f t="shared" si="77"/>
        <v>11</v>
      </c>
      <c r="J121" s="171">
        <f t="shared" si="77"/>
        <v>0</v>
      </c>
      <c r="K121" s="171">
        <f t="shared" si="77"/>
        <v>0</v>
      </c>
      <c r="L121" s="171">
        <f t="shared" si="77"/>
        <v>0</v>
      </c>
      <c r="M121" s="171">
        <f t="shared" si="74"/>
        <v>11</v>
      </c>
      <c r="N121" s="171">
        <f>SUM(N117:N120)</f>
        <v>10</v>
      </c>
      <c r="O121" s="53">
        <f t="shared" si="73"/>
        <v>1185.5</v>
      </c>
      <c r="P121" s="54">
        <f>SUM(P117:P120)</f>
        <v>0</v>
      </c>
      <c r="Q121" s="54">
        <f>SUM(Q117:Q120)</f>
        <v>0</v>
      </c>
      <c r="R121" s="54">
        <f>SUM(R117:R120)</f>
        <v>1185.5</v>
      </c>
      <c r="S121" s="57">
        <f>SUM(S117:S120)</f>
        <v>33536.33</v>
      </c>
      <c r="T121" s="58">
        <f t="shared" si="75"/>
        <v>28.288764234500213</v>
      </c>
      <c r="U121" s="64">
        <f t="shared" si="76"/>
        <v>118.55</v>
      </c>
      <c r="V121" s="4"/>
    </row>
    <row r="122" spans="1:22" ht="13.5" customHeight="1">
      <c r="A122" s="65"/>
      <c r="B122" s="31"/>
      <c r="C122" s="32" t="s">
        <v>19</v>
      </c>
      <c r="D122" s="33">
        <f t="shared" si="69"/>
        <v>2</v>
      </c>
      <c r="E122" s="33">
        <v>0</v>
      </c>
      <c r="F122" s="33">
        <v>0</v>
      </c>
      <c r="G122" s="33">
        <v>0</v>
      </c>
      <c r="H122" s="33">
        <v>0</v>
      </c>
      <c r="I122" s="33">
        <v>1</v>
      </c>
      <c r="J122" s="33">
        <v>1</v>
      </c>
      <c r="K122" s="33">
        <v>0</v>
      </c>
      <c r="L122" s="33">
        <v>0</v>
      </c>
      <c r="M122" s="33">
        <f t="shared" si="74"/>
        <v>1</v>
      </c>
      <c r="N122" s="33">
        <v>1</v>
      </c>
      <c r="O122" s="34">
        <f t="shared" si="73"/>
        <v>239.2</v>
      </c>
      <c r="P122" s="35">
        <v>0</v>
      </c>
      <c r="Q122" s="36">
        <v>0</v>
      </c>
      <c r="R122" s="35">
        <v>239.2</v>
      </c>
      <c r="S122" s="37">
        <v>6936.8</v>
      </c>
      <c r="T122" s="38">
        <f t="shared" si="75"/>
        <v>29.000000000000004</v>
      </c>
      <c r="U122" s="39">
        <f t="shared" si="76"/>
        <v>239.2</v>
      </c>
      <c r="V122" s="4"/>
    </row>
    <row r="123" spans="1:22" ht="13.5" customHeight="1">
      <c r="A123" s="31"/>
      <c r="B123" s="40" t="s">
        <v>180</v>
      </c>
      <c r="C123" s="32" t="s">
        <v>181</v>
      </c>
      <c r="D123" s="33">
        <f t="shared" si="69"/>
        <v>1</v>
      </c>
      <c r="E123" s="33">
        <v>0</v>
      </c>
      <c r="F123" s="33">
        <v>0</v>
      </c>
      <c r="G123" s="33">
        <v>0</v>
      </c>
      <c r="H123" s="33">
        <v>0</v>
      </c>
      <c r="I123" s="33">
        <v>0</v>
      </c>
      <c r="J123" s="33">
        <v>1</v>
      </c>
      <c r="K123" s="33">
        <v>0</v>
      </c>
      <c r="L123" s="33">
        <v>0</v>
      </c>
      <c r="M123" s="33">
        <f t="shared" si="74"/>
        <v>0</v>
      </c>
      <c r="N123" s="33">
        <v>0</v>
      </c>
      <c r="O123" s="34">
        <f t="shared" si="73"/>
        <v>0</v>
      </c>
      <c r="P123" s="35">
        <v>0</v>
      </c>
      <c r="Q123" s="36">
        <v>0</v>
      </c>
      <c r="R123" s="35">
        <v>0</v>
      </c>
      <c r="S123" s="37">
        <v>0</v>
      </c>
      <c r="T123" s="38" t="str">
        <f t="shared" si="75"/>
        <v>-</v>
      </c>
      <c r="U123" s="39" t="str">
        <f t="shared" si="76"/>
        <v>-</v>
      </c>
      <c r="V123" s="9"/>
    </row>
    <row r="124" spans="1:22" ht="13.5" customHeight="1">
      <c r="A124" s="31"/>
      <c r="B124" s="40"/>
      <c r="C124" s="41" t="s">
        <v>88</v>
      </c>
      <c r="D124" s="42">
        <f t="shared" si="69"/>
        <v>1</v>
      </c>
      <c r="E124" s="42">
        <v>0</v>
      </c>
      <c r="F124" s="42">
        <v>0</v>
      </c>
      <c r="G124" s="42">
        <v>0</v>
      </c>
      <c r="H124" s="42">
        <v>0</v>
      </c>
      <c r="I124" s="42">
        <v>1</v>
      </c>
      <c r="J124" s="42">
        <v>0</v>
      </c>
      <c r="K124" s="42">
        <v>0</v>
      </c>
      <c r="L124" s="42">
        <v>0</v>
      </c>
      <c r="M124" s="42">
        <f t="shared" si="74"/>
        <v>1</v>
      </c>
      <c r="N124" s="42">
        <v>1</v>
      </c>
      <c r="O124" s="44">
        <f t="shared" si="73"/>
        <v>156.6</v>
      </c>
      <c r="P124" s="47">
        <v>0</v>
      </c>
      <c r="Q124" s="46">
        <v>0</v>
      </c>
      <c r="R124" s="47">
        <v>156.6</v>
      </c>
      <c r="S124" s="48">
        <v>5449.68</v>
      </c>
      <c r="T124" s="49">
        <f t="shared" si="75"/>
        <v>34.800000000000004</v>
      </c>
      <c r="U124" s="62">
        <f t="shared" si="76"/>
        <v>156.6</v>
      </c>
      <c r="V124" s="4"/>
    </row>
    <row r="125" spans="1:22" ht="13.5" customHeight="1">
      <c r="A125" s="31"/>
      <c r="B125" s="50"/>
      <c r="C125" s="51" t="s">
        <v>65</v>
      </c>
      <c r="D125" s="52">
        <f t="shared" si="69"/>
        <v>4</v>
      </c>
      <c r="E125" s="52">
        <f aca="true" t="shared" si="78" ref="E125:L125">SUM(E122:E124)</f>
        <v>0</v>
      </c>
      <c r="F125" s="52">
        <f t="shared" si="78"/>
        <v>0</v>
      </c>
      <c r="G125" s="52">
        <f t="shared" si="78"/>
        <v>0</v>
      </c>
      <c r="H125" s="52">
        <f t="shared" si="78"/>
        <v>0</v>
      </c>
      <c r="I125" s="52">
        <f t="shared" si="78"/>
        <v>2</v>
      </c>
      <c r="J125" s="52">
        <f t="shared" si="78"/>
        <v>2</v>
      </c>
      <c r="K125" s="52">
        <f t="shared" si="78"/>
        <v>0</v>
      </c>
      <c r="L125" s="52">
        <f t="shared" si="78"/>
        <v>0</v>
      </c>
      <c r="M125" s="52">
        <f t="shared" si="74"/>
        <v>2</v>
      </c>
      <c r="N125" s="52">
        <f>SUM(N122:N124)</f>
        <v>2</v>
      </c>
      <c r="O125" s="53">
        <f t="shared" si="73"/>
        <v>395.79999999999995</v>
      </c>
      <c r="P125" s="54">
        <v>0</v>
      </c>
      <c r="Q125" s="55">
        <f>SUM(Q122:Q124)</f>
        <v>0</v>
      </c>
      <c r="R125" s="54">
        <f>SUM(R122:R124)</f>
        <v>395.79999999999995</v>
      </c>
      <c r="S125" s="57">
        <f>SUM(S122:S124)</f>
        <v>12386.48</v>
      </c>
      <c r="T125" s="58">
        <f t="shared" si="75"/>
        <v>31.29479535118747</v>
      </c>
      <c r="U125" s="64">
        <f t="shared" si="76"/>
        <v>197.89999999999998</v>
      </c>
      <c r="V125" s="4"/>
    </row>
    <row r="126" spans="1:22" ht="13.5" customHeight="1">
      <c r="A126" s="111"/>
      <c r="B126" s="112" t="s">
        <v>97</v>
      </c>
      <c r="C126" s="113"/>
      <c r="D126" s="114">
        <f t="shared" si="69"/>
        <v>15</v>
      </c>
      <c r="E126" s="115">
        <f aca="true" t="shared" si="79" ref="E126:L126">E121+E125</f>
        <v>0</v>
      </c>
      <c r="F126" s="115">
        <f t="shared" si="79"/>
        <v>0</v>
      </c>
      <c r="G126" s="115">
        <f t="shared" si="79"/>
        <v>0</v>
      </c>
      <c r="H126" s="115">
        <f t="shared" si="79"/>
        <v>0</v>
      </c>
      <c r="I126" s="115">
        <f t="shared" si="79"/>
        <v>13</v>
      </c>
      <c r="J126" s="115">
        <f t="shared" si="79"/>
        <v>2</v>
      </c>
      <c r="K126" s="115">
        <f t="shared" si="79"/>
        <v>0</v>
      </c>
      <c r="L126" s="115">
        <f t="shared" si="79"/>
        <v>0</v>
      </c>
      <c r="M126" s="115">
        <f t="shared" si="74"/>
        <v>13</v>
      </c>
      <c r="N126" s="115">
        <f>N121+N125</f>
        <v>12</v>
      </c>
      <c r="O126" s="116">
        <f t="shared" si="73"/>
        <v>1581.3</v>
      </c>
      <c r="P126" s="117">
        <f>P121+P125</f>
        <v>0</v>
      </c>
      <c r="Q126" s="118">
        <f>Q121+Q125</f>
        <v>0</v>
      </c>
      <c r="R126" s="117">
        <f>R121+R125</f>
        <v>1581.3</v>
      </c>
      <c r="S126" s="119">
        <f>S121+S125</f>
        <v>45922.81</v>
      </c>
      <c r="T126" s="120">
        <f t="shared" si="75"/>
        <v>29.041174982609245</v>
      </c>
      <c r="U126" s="121">
        <f t="shared" si="76"/>
        <v>131.775</v>
      </c>
      <c r="V126" s="4"/>
    </row>
    <row r="127" spans="1:22" ht="13.5" customHeight="1">
      <c r="A127" s="172"/>
      <c r="B127" s="173" t="s">
        <v>108</v>
      </c>
      <c r="C127" s="174" t="s">
        <v>182</v>
      </c>
      <c r="D127" s="175">
        <f t="shared" si="69"/>
        <v>2</v>
      </c>
      <c r="E127" s="176">
        <v>0</v>
      </c>
      <c r="F127" s="176">
        <v>0</v>
      </c>
      <c r="G127" s="176">
        <v>0</v>
      </c>
      <c r="H127" s="176">
        <v>0</v>
      </c>
      <c r="I127" s="176">
        <v>1</v>
      </c>
      <c r="J127" s="176">
        <v>1</v>
      </c>
      <c r="K127" s="176">
        <v>0</v>
      </c>
      <c r="L127" s="176">
        <v>0</v>
      </c>
      <c r="M127" s="176">
        <f t="shared" si="74"/>
        <v>1</v>
      </c>
      <c r="N127" s="176">
        <v>1</v>
      </c>
      <c r="O127" s="177">
        <f t="shared" si="73"/>
        <v>127.9</v>
      </c>
      <c r="P127" s="178">
        <v>0</v>
      </c>
      <c r="Q127" s="179">
        <v>0</v>
      </c>
      <c r="R127" s="178">
        <v>127.9</v>
      </c>
      <c r="S127" s="180">
        <v>3325.4</v>
      </c>
      <c r="T127" s="181">
        <f t="shared" si="75"/>
        <v>26</v>
      </c>
      <c r="U127" s="182">
        <f t="shared" si="76"/>
        <v>127.9</v>
      </c>
      <c r="V127" s="9"/>
    </row>
    <row r="128" spans="1:22" s="10" customFormat="1" ht="13.5" customHeight="1" hidden="1" outlineLevel="1">
      <c r="A128" s="183"/>
      <c r="B128" s="93" t="s">
        <v>5</v>
      </c>
      <c r="C128" s="94"/>
      <c r="D128" s="95">
        <f aca="true" t="shared" si="80" ref="D128:N128">D127</f>
        <v>2</v>
      </c>
      <c r="E128" s="184">
        <f t="shared" si="80"/>
        <v>0</v>
      </c>
      <c r="F128" s="184">
        <f t="shared" si="80"/>
        <v>0</v>
      </c>
      <c r="G128" s="184">
        <f t="shared" si="80"/>
        <v>0</v>
      </c>
      <c r="H128" s="184">
        <f t="shared" si="80"/>
        <v>0</v>
      </c>
      <c r="I128" s="184">
        <f t="shared" si="80"/>
        <v>1</v>
      </c>
      <c r="J128" s="184">
        <f t="shared" si="80"/>
        <v>1</v>
      </c>
      <c r="K128" s="184">
        <f t="shared" si="80"/>
        <v>0</v>
      </c>
      <c r="L128" s="184">
        <f t="shared" si="80"/>
        <v>0</v>
      </c>
      <c r="M128" s="184">
        <f t="shared" si="80"/>
        <v>1</v>
      </c>
      <c r="N128" s="184">
        <f t="shared" si="80"/>
        <v>1</v>
      </c>
      <c r="O128" s="34">
        <f t="shared" si="73"/>
        <v>127.9</v>
      </c>
      <c r="P128" s="185">
        <f aca="true" t="shared" si="81" ref="P128:U128">P127</f>
        <v>0</v>
      </c>
      <c r="Q128" s="186">
        <f t="shared" si="81"/>
        <v>0</v>
      </c>
      <c r="R128" s="185">
        <f t="shared" si="81"/>
        <v>127.9</v>
      </c>
      <c r="S128" s="187">
        <f t="shared" si="81"/>
        <v>3325.4</v>
      </c>
      <c r="T128" s="188">
        <f t="shared" si="81"/>
        <v>26</v>
      </c>
      <c r="U128" s="189">
        <f t="shared" si="81"/>
        <v>127.9</v>
      </c>
      <c r="V128" s="190"/>
    </row>
    <row r="129" spans="1:22" ht="13.5" customHeight="1" collapsed="1">
      <c r="A129" s="60"/>
      <c r="B129" s="191"/>
      <c r="C129" s="32" t="s">
        <v>184</v>
      </c>
      <c r="D129" s="33">
        <f>SUM(E129:L129)</f>
        <v>1</v>
      </c>
      <c r="E129" s="33">
        <v>0</v>
      </c>
      <c r="F129" s="33">
        <v>0</v>
      </c>
      <c r="G129" s="33">
        <v>0</v>
      </c>
      <c r="H129" s="33">
        <v>0</v>
      </c>
      <c r="I129" s="33">
        <v>0</v>
      </c>
      <c r="J129" s="33">
        <v>1</v>
      </c>
      <c r="K129" s="33">
        <v>0</v>
      </c>
      <c r="L129" s="33">
        <v>0</v>
      </c>
      <c r="M129" s="33">
        <f>SUM(E129:I129)</f>
        <v>0</v>
      </c>
      <c r="N129" s="33">
        <v>0</v>
      </c>
      <c r="O129" s="34">
        <f>IF(AND(P129=0,Q129=0,R129=0),0,SUM(P129:R129))</f>
        <v>0</v>
      </c>
      <c r="P129" s="35">
        <v>0</v>
      </c>
      <c r="Q129" s="36">
        <v>0</v>
      </c>
      <c r="R129" s="35">
        <v>0</v>
      </c>
      <c r="S129" s="37">
        <v>0</v>
      </c>
      <c r="T129" s="68" t="str">
        <f aca="true" t="shared" si="82" ref="T129:T138">IF(O129=0,"-",S129/O129)</f>
        <v>-</v>
      </c>
      <c r="U129" s="69" t="str">
        <f aca="true" t="shared" si="83" ref="U129:U138">IF(O129=0,"-",O129/N129)</f>
        <v>-</v>
      </c>
      <c r="V129" s="9"/>
    </row>
    <row r="130" spans="1:22" ht="13.5" customHeight="1">
      <c r="A130" s="60"/>
      <c r="B130" s="31"/>
      <c r="C130" s="32" t="s">
        <v>185</v>
      </c>
      <c r="D130" s="33">
        <f>SUM(E130:L130)</f>
        <v>2</v>
      </c>
      <c r="E130" s="33">
        <v>0</v>
      </c>
      <c r="F130" s="33">
        <v>0</v>
      </c>
      <c r="G130" s="33">
        <v>0</v>
      </c>
      <c r="H130" s="33">
        <v>0</v>
      </c>
      <c r="I130" s="33">
        <v>1</v>
      </c>
      <c r="J130" s="33">
        <v>1</v>
      </c>
      <c r="K130" s="33">
        <v>0</v>
      </c>
      <c r="L130" s="33">
        <v>0</v>
      </c>
      <c r="M130" s="33">
        <f>SUM(E130:I130)</f>
        <v>1</v>
      </c>
      <c r="N130" s="33">
        <v>1</v>
      </c>
      <c r="O130" s="34">
        <f>IF(AND(P130=0,Q130=0,R130=0),0,SUM(P130:R130))</f>
        <v>332.7</v>
      </c>
      <c r="P130" s="71">
        <v>0</v>
      </c>
      <c r="Q130" s="36">
        <v>0</v>
      </c>
      <c r="R130" s="71">
        <v>332.7</v>
      </c>
      <c r="S130" s="37">
        <v>8883.09</v>
      </c>
      <c r="T130" s="38">
        <f t="shared" si="82"/>
        <v>26.700000000000003</v>
      </c>
      <c r="U130" s="39">
        <f t="shared" si="83"/>
        <v>332.7</v>
      </c>
      <c r="V130" s="9"/>
    </row>
    <row r="131" spans="1:22" ht="13.5" customHeight="1">
      <c r="A131" s="31" t="s">
        <v>187</v>
      </c>
      <c r="B131" s="82" t="s">
        <v>188</v>
      </c>
      <c r="C131" s="32" t="s">
        <v>189</v>
      </c>
      <c r="D131" s="33">
        <f>SUM(E131:L131)</f>
        <v>3</v>
      </c>
      <c r="E131" s="33">
        <v>1</v>
      </c>
      <c r="F131" s="33">
        <v>1</v>
      </c>
      <c r="G131" s="33">
        <v>0</v>
      </c>
      <c r="H131" s="33">
        <v>0</v>
      </c>
      <c r="I131" s="33">
        <v>1</v>
      </c>
      <c r="J131" s="33">
        <v>0</v>
      </c>
      <c r="K131" s="33">
        <v>0</v>
      </c>
      <c r="L131" s="33">
        <v>0</v>
      </c>
      <c r="M131" s="33">
        <f>SUM(E131:I131)</f>
        <v>3</v>
      </c>
      <c r="N131" s="33">
        <v>3</v>
      </c>
      <c r="O131" s="34">
        <f>IF(AND(P131=0,Q131=0,R131=0),0,SUM(P131:R131))</f>
        <v>48.800000000000004</v>
      </c>
      <c r="P131" s="35">
        <v>3.1</v>
      </c>
      <c r="Q131" s="36">
        <v>1</v>
      </c>
      <c r="R131" s="35">
        <v>44.7</v>
      </c>
      <c r="S131" s="37">
        <v>744.16</v>
      </c>
      <c r="T131" s="38">
        <f t="shared" si="82"/>
        <v>15.249180327868851</v>
      </c>
      <c r="U131" s="39">
        <f t="shared" si="83"/>
        <v>16.26666666666667</v>
      </c>
      <c r="V131" s="9"/>
    </row>
    <row r="132" spans="1:22" ht="13.5" customHeight="1">
      <c r="A132" s="192"/>
      <c r="B132" s="126"/>
      <c r="C132" s="32" t="s">
        <v>53</v>
      </c>
      <c r="D132" s="33">
        <f>SUM(E132:L132)</f>
        <v>1</v>
      </c>
      <c r="E132" s="33">
        <v>0</v>
      </c>
      <c r="F132" s="33">
        <v>0</v>
      </c>
      <c r="G132" s="33">
        <v>0</v>
      </c>
      <c r="H132" s="33">
        <v>0</v>
      </c>
      <c r="I132" s="33">
        <v>0</v>
      </c>
      <c r="J132" s="33">
        <v>1</v>
      </c>
      <c r="K132" s="33">
        <v>0</v>
      </c>
      <c r="L132" s="33">
        <v>0</v>
      </c>
      <c r="M132" s="33">
        <f>SUM(E132:I132)</f>
        <v>0</v>
      </c>
      <c r="N132" s="33">
        <v>0</v>
      </c>
      <c r="O132" s="34">
        <f>IF(AND(P132=0,Q132=0,R132=0),0,SUM(P132:R132))</f>
        <v>0</v>
      </c>
      <c r="P132" s="35">
        <v>0</v>
      </c>
      <c r="Q132" s="36">
        <v>0</v>
      </c>
      <c r="R132" s="35">
        <v>0</v>
      </c>
      <c r="S132" s="37">
        <v>0</v>
      </c>
      <c r="T132" s="68" t="str">
        <f t="shared" si="82"/>
        <v>-</v>
      </c>
      <c r="U132" s="69" t="str">
        <f t="shared" si="83"/>
        <v>-</v>
      </c>
      <c r="V132" s="9"/>
    </row>
    <row r="133" spans="1:22" ht="13.5" customHeight="1">
      <c r="A133" s="192"/>
      <c r="B133" s="126"/>
      <c r="C133" s="32" t="s">
        <v>190</v>
      </c>
      <c r="D133" s="33">
        <f>SUM(E133:L133)</f>
        <v>3</v>
      </c>
      <c r="E133" s="33">
        <v>0</v>
      </c>
      <c r="F133" s="33">
        <v>0</v>
      </c>
      <c r="G133" s="33">
        <v>0</v>
      </c>
      <c r="H133" s="33">
        <v>0</v>
      </c>
      <c r="I133" s="33">
        <v>3</v>
      </c>
      <c r="J133" s="33">
        <v>0</v>
      </c>
      <c r="K133" s="33">
        <v>0</v>
      </c>
      <c r="L133" s="33">
        <v>0</v>
      </c>
      <c r="M133" s="33">
        <v>3</v>
      </c>
      <c r="N133" s="33">
        <v>3</v>
      </c>
      <c r="O133" s="34">
        <f>IF(AND(P133=0,Q133=0,R133=0),0,SUM(P133:R133))</f>
        <v>686.2</v>
      </c>
      <c r="P133" s="35">
        <v>0</v>
      </c>
      <c r="Q133" s="36">
        <v>0</v>
      </c>
      <c r="R133" s="35">
        <v>686.2</v>
      </c>
      <c r="S133" s="37">
        <v>9260.81</v>
      </c>
      <c r="T133" s="38">
        <f t="shared" si="82"/>
        <v>13.495788399883414</v>
      </c>
      <c r="U133" s="39">
        <f t="shared" si="83"/>
        <v>228.73333333333335</v>
      </c>
      <c r="V133" s="9"/>
    </row>
    <row r="134" spans="1:22" ht="13.5" customHeight="1">
      <c r="A134" s="31"/>
      <c r="B134" s="50"/>
      <c r="C134" s="86" t="s">
        <v>65</v>
      </c>
      <c r="D134" s="87">
        <f aca="true" t="shared" si="84" ref="D134:M134">SUM(D129:D133)</f>
        <v>10</v>
      </c>
      <c r="E134" s="87">
        <f t="shared" si="84"/>
        <v>1</v>
      </c>
      <c r="F134" s="87">
        <f t="shared" si="84"/>
        <v>1</v>
      </c>
      <c r="G134" s="87">
        <f t="shared" si="84"/>
        <v>0</v>
      </c>
      <c r="H134" s="87">
        <f t="shared" si="84"/>
        <v>0</v>
      </c>
      <c r="I134" s="87">
        <f t="shared" si="84"/>
        <v>5</v>
      </c>
      <c r="J134" s="87">
        <f t="shared" si="84"/>
        <v>3</v>
      </c>
      <c r="K134" s="87">
        <f t="shared" si="84"/>
        <v>0</v>
      </c>
      <c r="L134" s="87">
        <f t="shared" si="84"/>
        <v>0</v>
      </c>
      <c r="M134" s="87">
        <f t="shared" si="84"/>
        <v>7</v>
      </c>
      <c r="N134" s="87">
        <f aca="true" t="shared" si="85" ref="N134:S134">SUM(N129:N133)</f>
        <v>7</v>
      </c>
      <c r="O134" s="109">
        <f t="shared" si="85"/>
        <v>1067.7</v>
      </c>
      <c r="P134" s="89">
        <f t="shared" si="85"/>
        <v>3.1</v>
      </c>
      <c r="Q134" s="89">
        <f t="shared" si="85"/>
        <v>1</v>
      </c>
      <c r="R134" s="89">
        <f t="shared" si="85"/>
        <v>1063.6</v>
      </c>
      <c r="S134" s="193">
        <f t="shared" si="85"/>
        <v>18888.059999999998</v>
      </c>
      <c r="T134" s="90">
        <f t="shared" si="82"/>
        <v>17.6904186569261</v>
      </c>
      <c r="U134" s="59">
        <f t="shared" si="83"/>
        <v>152.52857142857144</v>
      </c>
      <c r="V134" s="9"/>
    </row>
    <row r="135" spans="1:22" ht="3" customHeight="1" outlineLevel="1">
      <c r="A135" s="31"/>
      <c r="B135" s="72" t="s">
        <v>191</v>
      </c>
      <c r="C135" s="73"/>
      <c r="D135" s="74">
        <f aca="true" t="shared" si="86" ref="D135:M135">SUM(D129:D133)</f>
        <v>10</v>
      </c>
      <c r="E135" s="74">
        <f t="shared" si="86"/>
        <v>1</v>
      </c>
      <c r="F135" s="74">
        <f t="shared" si="86"/>
        <v>1</v>
      </c>
      <c r="G135" s="74">
        <f t="shared" si="86"/>
        <v>0</v>
      </c>
      <c r="H135" s="74">
        <f t="shared" si="86"/>
        <v>0</v>
      </c>
      <c r="I135" s="74">
        <f t="shared" si="86"/>
        <v>5</v>
      </c>
      <c r="J135" s="74">
        <f t="shared" si="86"/>
        <v>3</v>
      </c>
      <c r="K135" s="74">
        <f t="shared" si="86"/>
        <v>0</v>
      </c>
      <c r="L135" s="74">
        <f t="shared" si="86"/>
        <v>0</v>
      </c>
      <c r="M135" s="74">
        <f t="shared" si="86"/>
        <v>7</v>
      </c>
      <c r="N135" s="74">
        <f aca="true" t="shared" si="87" ref="N135:S135">SUM(N129:N133)</f>
        <v>7</v>
      </c>
      <c r="O135" s="194">
        <f t="shared" si="87"/>
        <v>1067.7</v>
      </c>
      <c r="P135" s="195">
        <f t="shared" si="87"/>
        <v>3.1</v>
      </c>
      <c r="Q135" s="195">
        <f t="shared" si="87"/>
        <v>1</v>
      </c>
      <c r="R135" s="195">
        <f t="shared" si="87"/>
        <v>1063.6</v>
      </c>
      <c r="S135" s="196">
        <f t="shared" si="87"/>
        <v>18888.059999999998</v>
      </c>
      <c r="T135" s="197">
        <f t="shared" si="82"/>
        <v>17.6904186569261</v>
      </c>
      <c r="U135" s="197">
        <f t="shared" si="83"/>
        <v>152.52857142857144</v>
      </c>
      <c r="V135" s="9"/>
    </row>
    <row r="136" spans="1:22" ht="13.5" customHeight="1">
      <c r="A136" s="198"/>
      <c r="B136" s="112" t="s">
        <v>97</v>
      </c>
      <c r="C136" s="113"/>
      <c r="D136" s="199">
        <f aca="true" t="shared" si="88" ref="D136:M136">D128+D135</f>
        <v>12</v>
      </c>
      <c r="E136" s="114">
        <f t="shared" si="88"/>
        <v>1</v>
      </c>
      <c r="F136" s="114">
        <f t="shared" si="88"/>
        <v>1</v>
      </c>
      <c r="G136" s="114">
        <f t="shared" si="88"/>
        <v>0</v>
      </c>
      <c r="H136" s="114">
        <f t="shared" si="88"/>
        <v>0</v>
      </c>
      <c r="I136" s="114">
        <f t="shared" si="88"/>
        <v>6</v>
      </c>
      <c r="J136" s="114">
        <f t="shared" si="88"/>
        <v>4</v>
      </c>
      <c r="K136" s="114">
        <f t="shared" si="88"/>
        <v>0</v>
      </c>
      <c r="L136" s="114">
        <f t="shared" si="88"/>
        <v>0</v>
      </c>
      <c r="M136" s="114">
        <f t="shared" si="88"/>
        <v>8</v>
      </c>
      <c r="N136" s="114">
        <f aca="true" t="shared" si="89" ref="N136:S136">N128+N135</f>
        <v>8</v>
      </c>
      <c r="O136" s="165">
        <f t="shared" si="89"/>
        <v>1195.6000000000001</v>
      </c>
      <c r="P136" s="166">
        <f t="shared" si="89"/>
        <v>3.1</v>
      </c>
      <c r="Q136" s="166">
        <f t="shared" si="89"/>
        <v>1</v>
      </c>
      <c r="R136" s="166">
        <f t="shared" si="89"/>
        <v>1191.5</v>
      </c>
      <c r="S136" s="168">
        <f t="shared" si="89"/>
        <v>22213.46</v>
      </c>
      <c r="T136" s="200">
        <f t="shared" si="82"/>
        <v>18.579340916694544</v>
      </c>
      <c r="U136" s="121">
        <f t="shared" si="83"/>
        <v>149.45000000000002</v>
      </c>
      <c r="V136" s="9"/>
    </row>
    <row r="137" spans="1:22" ht="13.5" customHeight="1">
      <c r="A137" s="201"/>
      <c r="B137" s="202"/>
      <c r="C137" s="203" t="s">
        <v>192</v>
      </c>
      <c r="D137" s="107">
        <v>1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1</v>
      </c>
      <c r="K137" s="33">
        <v>0</v>
      </c>
      <c r="L137" s="33">
        <v>0</v>
      </c>
      <c r="M137" s="33">
        <v>0</v>
      </c>
      <c r="N137" s="33">
        <v>0</v>
      </c>
      <c r="O137" s="105">
        <v>0</v>
      </c>
      <c r="P137" s="36">
        <v>0</v>
      </c>
      <c r="Q137" s="36">
        <v>0</v>
      </c>
      <c r="R137" s="36">
        <v>0</v>
      </c>
      <c r="S137" s="38">
        <v>0</v>
      </c>
      <c r="T137" s="68" t="str">
        <f t="shared" si="82"/>
        <v>-</v>
      </c>
      <c r="U137" s="69" t="str">
        <f t="shared" si="83"/>
        <v>-</v>
      </c>
      <c r="V137" s="9"/>
    </row>
    <row r="138" spans="1:22" ht="13.5" customHeight="1">
      <c r="A138" s="40"/>
      <c r="B138" s="40"/>
      <c r="C138" s="32" t="s">
        <v>194</v>
      </c>
      <c r="D138" s="107">
        <f>SUM(E138:L138)</f>
        <v>1</v>
      </c>
      <c r="E138" s="33">
        <v>0</v>
      </c>
      <c r="F138" s="33">
        <v>1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f aca="true" t="shared" si="90" ref="M138:M146">SUM(E138:I138)</f>
        <v>1</v>
      </c>
      <c r="N138" s="33">
        <v>0</v>
      </c>
      <c r="O138" s="34">
        <f aca="true" t="shared" si="91" ref="O138:O146">IF(AND(P138=0,Q138=0,R138=0),0,SUM(P138:R138))</f>
        <v>0</v>
      </c>
      <c r="P138" s="35">
        <v>0</v>
      </c>
      <c r="Q138" s="36">
        <v>0</v>
      </c>
      <c r="R138" s="35">
        <v>0</v>
      </c>
      <c r="S138" s="37">
        <v>0</v>
      </c>
      <c r="T138" s="68" t="str">
        <f t="shared" si="82"/>
        <v>-</v>
      </c>
      <c r="U138" s="69" t="str">
        <f t="shared" si="83"/>
        <v>-</v>
      </c>
      <c r="V138" s="4"/>
    </row>
    <row r="139" spans="1:22" ht="13.5" customHeight="1">
      <c r="A139" s="60"/>
      <c r="B139" s="40"/>
      <c r="C139" s="32" t="s">
        <v>195</v>
      </c>
      <c r="D139" s="107">
        <f>SUM(E139:L139)</f>
        <v>2</v>
      </c>
      <c r="E139" s="33">
        <v>0</v>
      </c>
      <c r="F139" s="33">
        <v>0</v>
      </c>
      <c r="G139" s="33">
        <v>0</v>
      </c>
      <c r="H139" s="33">
        <v>0</v>
      </c>
      <c r="I139" s="33">
        <v>1</v>
      </c>
      <c r="J139" s="33">
        <v>0</v>
      </c>
      <c r="K139" s="33">
        <v>1</v>
      </c>
      <c r="L139" s="33">
        <v>0</v>
      </c>
      <c r="M139" s="33">
        <f t="shared" si="90"/>
        <v>1</v>
      </c>
      <c r="N139" s="33">
        <v>1</v>
      </c>
      <c r="O139" s="34">
        <f t="shared" si="91"/>
        <v>139.4</v>
      </c>
      <c r="P139" s="35">
        <v>0</v>
      </c>
      <c r="Q139" s="36">
        <v>0</v>
      </c>
      <c r="R139" s="35">
        <v>139.4</v>
      </c>
      <c r="S139" s="37">
        <v>3122.56</v>
      </c>
      <c r="T139" s="38">
        <f aca="true" t="shared" si="92" ref="T139:T148">IF(O139=0,"-",S139/O139)</f>
        <v>22.4</v>
      </c>
      <c r="U139" s="39">
        <f aca="true" t="shared" si="93" ref="U139:U148">IF(O139=0,"-",O139/N139)</f>
        <v>139.4</v>
      </c>
      <c r="V139" s="4"/>
    </row>
    <row r="140" spans="1:22" ht="13.5" customHeight="1">
      <c r="A140" s="40" t="s">
        <v>23</v>
      </c>
      <c r="B140" s="82"/>
      <c r="C140" s="32" t="s">
        <v>196</v>
      </c>
      <c r="D140" s="33">
        <v>1</v>
      </c>
      <c r="E140" s="33">
        <v>0</v>
      </c>
      <c r="F140" s="33">
        <v>0</v>
      </c>
      <c r="G140" s="33">
        <v>0</v>
      </c>
      <c r="H140" s="33">
        <v>1</v>
      </c>
      <c r="I140" s="33">
        <v>0</v>
      </c>
      <c r="J140" s="33">
        <v>0</v>
      </c>
      <c r="K140" s="33">
        <v>0</v>
      </c>
      <c r="L140" s="33">
        <v>0</v>
      </c>
      <c r="M140" s="33">
        <f t="shared" si="90"/>
        <v>1</v>
      </c>
      <c r="N140" s="33">
        <v>0</v>
      </c>
      <c r="O140" s="34">
        <f t="shared" si="91"/>
        <v>0</v>
      </c>
      <c r="P140" s="35">
        <v>0</v>
      </c>
      <c r="Q140" s="36">
        <v>0</v>
      </c>
      <c r="R140" s="35">
        <v>0</v>
      </c>
      <c r="S140" s="37">
        <v>0</v>
      </c>
      <c r="T140" s="38" t="str">
        <f t="shared" si="92"/>
        <v>-</v>
      </c>
      <c r="U140" s="39" t="str">
        <f t="shared" si="93"/>
        <v>-</v>
      </c>
      <c r="V140" s="4"/>
    </row>
    <row r="141" spans="1:22" ht="13.5" customHeight="1">
      <c r="A141" s="40"/>
      <c r="B141" s="82"/>
      <c r="C141" s="32" t="s">
        <v>154</v>
      </c>
      <c r="D141" s="33">
        <f aca="true" t="shared" si="94" ref="D141:D152">SUM(E141:L141)</f>
        <v>1</v>
      </c>
      <c r="E141" s="33">
        <v>0</v>
      </c>
      <c r="F141" s="33">
        <v>0</v>
      </c>
      <c r="G141" s="33">
        <v>0</v>
      </c>
      <c r="H141" s="33">
        <v>0</v>
      </c>
      <c r="I141" s="33">
        <v>1</v>
      </c>
      <c r="J141" s="33">
        <v>0</v>
      </c>
      <c r="K141" s="33">
        <v>0</v>
      </c>
      <c r="L141" s="33">
        <v>0</v>
      </c>
      <c r="M141" s="33">
        <f t="shared" si="90"/>
        <v>1</v>
      </c>
      <c r="N141" s="33">
        <v>0</v>
      </c>
      <c r="O141" s="34">
        <f t="shared" si="91"/>
        <v>0</v>
      </c>
      <c r="P141" s="35">
        <v>0</v>
      </c>
      <c r="Q141" s="36">
        <v>0</v>
      </c>
      <c r="R141" s="35">
        <v>0</v>
      </c>
      <c r="S141" s="37">
        <v>0</v>
      </c>
      <c r="T141" s="38" t="str">
        <f t="shared" si="92"/>
        <v>-</v>
      </c>
      <c r="U141" s="39" t="str">
        <f t="shared" si="93"/>
        <v>-</v>
      </c>
      <c r="V141" s="4"/>
    </row>
    <row r="142" spans="1:22" ht="13.5" customHeight="1">
      <c r="A142" s="40"/>
      <c r="B142" s="82"/>
      <c r="C142" s="32" t="s">
        <v>198</v>
      </c>
      <c r="D142" s="33">
        <f t="shared" si="94"/>
        <v>1</v>
      </c>
      <c r="E142" s="33">
        <v>0</v>
      </c>
      <c r="F142" s="33">
        <v>0</v>
      </c>
      <c r="G142" s="33">
        <v>0</v>
      </c>
      <c r="H142" s="33">
        <v>0</v>
      </c>
      <c r="I142" s="33">
        <v>1</v>
      </c>
      <c r="J142" s="33">
        <v>0</v>
      </c>
      <c r="K142" s="33">
        <v>0</v>
      </c>
      <c r="L142" s="33">
        <v>0</v>
      </c>
      <c r="M142" s="33">
        <f t="shared" si="90"/>
        <v>1</v>
      </c>
      <c r="N142" s="33">
        <v>1</v>
      </c>
      <c r="O142" s="34">
        <f t="shared" si="91"/>
        <v>99.4</v>
      </c>
      <c r="P142" s="35">
        <v>0</v>
      </c>
      <c r="Q142" s="36">
        <v>0</v>
      </c>
      <c r="R142" s="35">
        <v>99.4</v>
      </c>
      <c r="S142" s="37">
        <v>1650.04</v>
      </c>
      <c r="T142" s="38">
        <f t="shared" si="92"/>
        <v>16.599999999999998</v>
      </c>
      <c r="U142" s="39">
        <f t="shared" si="93"/>
        <v>99.4</v>
      </c>
      <c r="V142" s="4"/>
    </row>
    <row r="143" spans="1:22" ht="13.5" customHeight="1">
      <c r="A143" s="40"/>
      <c r="B143" s="82"/>
      <c r="C143" s="32" t="s">
        <v>199</v>
      </c>
      <c r="D143" s="33">
        <f t="shared" si="94"/>
        <v>1</v>
      </c>
      <c r="E143" s="33">
        <v>0</v>
      </c>
      <c r="F143" s="33">
        <v>0</v>
      </c>
      <c r="G143" s="33">
        <v>0</v>
      </c>
      <c r="H143" s="33">
        <v>0</v>
      </c>
      <c r="I143" s="33">
        <v>1</v>
      </c>
      <c r="J143" s="33">
        <v>0</v>
      </c>
      <c r="K143" s="33">
        <v>0</v>
      </c>
      <c r="L143" s="33">
        <v>0</v>
      </c>
      <c r="M143" s="33">
        <f t="shared" si="90"/>
        <v>1</v>
      </c>
      <c r="N143" s="33">
        <v>1</v>
      </c>
      <c r="O143" s="34">
        <f t="shared" si="91"/>
        <v>632.7</v>
      </c>
      <c r="P143" s="35">
        <v>0</v>
      </c>
      <c r="Q143" s="36">
        <v>0</v>
      </c>
      <c r="R143" s="35">
        <v>632.7</v>
      </c>
      <c r="S143" s="37">
        <v>10059.93</v>
      </c>
      <c r="T143" s="38">
        <f t="shared" si="92"/>
        <v>15.899999999999999</v>
      </c>
      <c r="U143" s="39">
        <f t="shared" si="93"/>
        <v>632.7</v>
      </c>
      <c r="V143" s="4"/>
    </row>
    <row r="144" spans="1:22" ht="13.5" customHeight="1">
      <c r="A144" s="60"/>
      <c r="B144" s="31"/>
      <c r="C144" s="32" t="s">
        <v>200</v>
      </c>
      <c r="D144" s="33">
        <f t="shared" si="94"/>
        <v>4</v>
      </c>
      <c r="E144" s="33">
        <v>0</v>
      </c>
      <c r="F144" s="33">
        <v>0</v>
      </c>
      <c r="G144" s="33">
        <v>0</v>
      </c>
      <c r="H144" s="33">
        <v>1</v>
      </c>
      <c r="I144" s="33">
        <v>0</v>
      </c>
      <c r="J144" s="33">
        <v>3</v>
      </c>
      <c r="K144" s="33">
        <v>0</v>
      </c>
      <c r="L144" s="33">
        <v>0</v>
      </c>
      <c r="M144" s="33">
        <f t="shared" si="90"/>
        <v>1</v>
      </c>
      <c r="N144" s="33">
        <v>1</v>
      </c>
      <c r="O144" s="34">
        <f t="shared" si="91"/>
        <v>6.6</v>
      </c>
      <c r="P144" s="35">
        <v>0</v>
      </c>
      <c r="Q144" s="36">
        <v>6.6</v>
      </c>
      <c r="R144" s="35">
        <v>0</v>
      </c>
      <c r="S144" s="37">
        <v>104.94</v>
      </c>
      <c r="T144" s="38">
        <f t="shared" si="92"/>
        <v>15.9</v>
      </c>
      <c r="U144" s="39">
        <f t="shared" si="93"/>
        <v>6.6</v>
      </c>
      <c r="V144" s="4"/>
    </row>
    <row r="145" spans="1:22" ht="13.5" customHeight="1">
      <c r="A145" s="60"/>
      <c r="B145" s="31"/>
      <c r="C145" s="32" t="s">
        <v>59</v>
      </c>
      <c r="D145" s="33">
        <f t="shared" si="94"/>
        <v>2</v>
      </c>
      <c r="E145" s="33">
        <v>0</v>
      </c>
      <c r="F145" s="33">
        <v>0</v>
      </c>
      <c r="G145" s="33">
        <v>1</v>
      </c>
      <c r="H145" s="33">
        <v>0</v>
      </c>
      <c r="I145" s="33">
        <v>0</v>
      </c>
      <c r="J145" s="33">
        <v>0</v>
      </c>
      <c r="K145" s="33">
        <v>1</v>
      </c>
      <c r="L145" s="33">
        <v>0</v>
      </c>
      <c r="M145" s="33">
        <f t="shared" si="90"/>
        <v>1</v>
      </c>
      <c r="N145" s="33">
        <v>1</v>
      </c>
      <c r="O145" s="34">
        <f t="shared" si="91"/>
        <v>2.6</v>
      </c>
      <c r="P145" s="36">
        <v>2.6</v>
      </c>
      <c r="Q145" s="36">
        <v>0</v>
      </c>
      <c r="R145" s="35">
        <v>0</v>
      </c>
      <c r="S145" s="204">
        <v>31.2</v>
      </c>
      <c r="T145" s="38">
        <f t="shared" si="92"/>
        <v>12</v>
      </c>
      <c r="U145" s="39">
        <f t="shared" si="93"/>
        <v>2.6</v>
      </c>
      <c r="V145" s="4"/>
    </row>
    <row r="146" spans="1:22" ht="13.5" customHeight="1">
      <c r="A146" s="40" t="s">
        <v>23</v>
      </c>
      <c r="B146" s="40" t="s">
        <v>23</v>
      </c>
      <c r="C146" s="32" t="s">
        <v>22</v>
      </c>
      <c r="D146" s="33">
        <f t="shared" si="94"/>
        <v>1</v>
      </c>
      <c r="E146" s="33">
        <v>0</v>
      </c>
      <c r="F146" s="33">
        <v>0</v>
      </c>
      <c r="G146" s="33">
        <v>0</v>
      </c>
      <c r="H146" s="33">
        <v>0</v>
      </c>
      <c r="I146" s="33">
        <v>1</v>
      </c>
      <c r="J146" s="33">
        <v>0</v>
      </c>
      <c r="K146" s="33">
        <v>0</v>
      </c>
      <c r="L146" s="33">
        <v>0</v>
      </c>
      <c r="M146" s="33">
        <f t="shared" si="90"/>
        <v>1</v>
      </c>
      <c r="N146" s="33">
        <v>1</v>
      </c>
      <c r="O146" s="34">
        <f t="shared" si="91"/>
        <v>215.5</v>
      </c>
      <c r="P146" s="35">
        <v>0</v>
      </c>
      <c r="Q146" s="36">
        <v>0</v>
      </c>
      <c r="R146" s="35">
        <v>215.5</v>
      </c>
      <c r="S146" s="37">
        <v>8102.8</v>
      </c>
      <c r="T146" s="38">
        <f t="shared" si="92"/>
        <v>37.6</v>
      </c>
      <c r="U146" s="39">
        <f t="shared" si="93"/>
        <v>215.5</v>
      </c>
      <c r="V146" s="4"/>
    </row>
    <row r="147" spans="1:22" ht="13.5" customHeight="1">
      <c r="A147" s="40"/>
      <c r="B147" s="82"/>
      <c r="C147" s="32" t="s">
        <v>157</v>
      </c>
      <c r="D147" s="33">
        <f t="shared" si="94"/>
        <v>1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1</v>
      </c>
      <c r="L147" s="33">
        <v>0</v>
      </c>
      <c r="M147" s="33">
        <v>0</v>
      </c>
      <c r="N147" s="33">
        <v>0</v>
      </c>
      <c r="O147" s="105">
        <v>0</v>
      </c>
      <c r="P147" s="36">
        <v>0</v>
      </c>
      <c r="Q147" s="36">
        <v>0</v>
      </c>
      <c r="R147" s="36">
        <v>0</v>
      </c>
      <c r="S147" s="38">
        <v>0</v>
      </c>
      <c r="T147" s="68" t="str">
        <f t="shared" si="92"/>
        <v>-</v>
      </c>
      <c r="U147" s="69" t="str">
        <f t="shared" si="93"/>
        <v>-</v>
      </c>
      <c r="V147" s="4"/>
    </row>
    <row r="148" spans="1:22" ht="13.5" customHeight="1">
      <c r="A148" s="40"/>
      <c r="B148" s="82"/>
      <c r="C148" s="32" t="s">
        <v>201</v>
      </c>
      <c r="D148" s="33">
        <f t="shared" si="94"/>
        <v>1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1</v>
      </c>
      <c r="M148" s="33">
        <v>0</v>
      </c>
      <c r="N148" s="33">
        <v>0</v>
      </c>
      <c r="O148" s="105">
        <v>0</v>
      </c>
      <c r="P148" s="36">
        <v>0</v>
      </c>
      <c r="Q148" s="36">
        <v>0</v>
      </c>
      <c r="R148" s="36">
        <v>0</v>
      </c>
      <c r="S148" s="38">
        <v>0</v>
      </c>
      <c r="T148" s="68" t="str">
        <f t="shared" si="92"/>
        <v>-</v>
      </c>
      <c r="U148" s="69" t="str">
        <f t="shared" si="93"/>
        <v>-</v>
      </c>
      <c r="V148" s="4"/>
    </row>
    <row r="149" spans="1:22" ht="13.5" customHeight="1">
      <c r="A149" s="40"/>
      <c r="B149" s="31"/>
      <c r="C149" s="32" t="s">
        <v>18</v>
      </c>
      <c r="D149" s="33">
        <f t="shared" si="94"/>
        <v>3</v>
      </c>
      <c r="E149" s="33">
        <v>0</v>
      </c>
      <c r="F149" s="33">
        <v>0</v>
      </c>
      <c r="G149" s="33">
        <v>1</v>
      </c>
      <c r="H149" s="33">
        <v>0</v>
      </c>
      <c r="I149" s="33">
        <v>1</v>
      </c>
      <c r="J149" s="33">
        <v>0</v>
      </c>
      <c r="K149" s="33">
        <v>0</v>
      </c>
      <c r="L149" s="33">
        <v>1</v>
      </c>
      <c r="M149" s="33">
        <f aca="true" t="shared" si="95" ref="M149:M160">SUM(E149:I149)</f>
        <v>2</v>
      </c>
      <c r="N149" s="33">
        <v>1</v>
      </c>
      <c r="O149" s="34">
        <f aca="true" t="shared" si="96" ref="O149:O154">IF(AND(P149=0,Q149=0,R149=0),0,SUM(P149:R149))</f>
        <v>25</v>
      </c>
      <c r="P149" s="35">
        <v>25</v>
      </c>
      <c r="Q149" s="36">
        <v>0</v>
      </c>
      <c r="R149" s="35">
        <v>0</v>
      </c>
      <c r="S149" s="37">
        <v>367.5</v>
      </c>
      <c r="T149" s="38">
        <f aca="true" t="shared" si="97" ref="T149:T160">IF(O149=0,"-",S149/O149)</f>
        <v>14.7</v>
      </c>
      <c r="U149" s="39">
        <f aca="true" t="shared" si="98" ref="U149:U160">IF(O149=0,"-",O149/N149)</f>
        <v>25</v>
      </c>
      <c r="V149" s="4"/>
    </row>
    <row r="150" spans="1:22" ht="13.5" customHeight="1">
      <c r="A150" s="40"/>
      <c r="B150" s="40"/>
      <c r="C150" s="32" t="s">
        <v>202</v>
      </c>
      <c r="D150" s="33">
        <f t="shared" si="94"/>
        <v>2</v>
      </c>
      <c r="E150" s="33">
        <v>0</v>
      </c>
      <c r="F150" s="33">
        <v>0</v>
      </c>
      <c r="G150" s="33">
        <v>0</v>
      </c>
      <c r="H150" s="33">
        <v>0</v>
      </c>
      <c r="I150" s="33">
        <v>2</v>
      </c>
      <c r="J150" s="33">
        <v>0</v>
      </c>
      <c r="K150" s="33">
        <v>0</v>
      </c>
      <c r="L150" s="33">
        <v>0</v>
      </c>
      <c r="M150" s="33">
        <f t="shared" si="95"/>
        <v>2</v>
      </c>
      <c r="N150" s="33">
        <v>2</v>
      </c>
      <c r="O150" s="34">
        <f t="shared" si="96"/>
        <v>9.2</v>
      </c>
      <c r="P150" s="35">
        <v>0</v>
      </c>
      <c r="Q150" s="36">
        <v>0</v>
      </c>
      <c r="R150" s="35">
        <v>9.2</v>
      </c>
      <c r="S150" s="37">
        <v>98.25</v>
      </c>
      <c r="T150" s="38">
        <f t="shared" si="97"/>
        <v>10.679347826086957</v>
      </c>
      <c r="U150" s="39">
        <f t="shared" si="98"/>
        <v>4.6</v>
      </c>
      <c r="V150" s="4"/>
    </row>
    <row r="151" spans="1:22" ht="13.5" customHeight="1">
      <c r="A151" s="60"/>
      <c r="B151" s="31"/>
      <c r="C151" s="32" t="s">
        <v>203</v>
      </c>
      <c r="D151" s="33">
        <f t="shared" si="94"/>
        <v>1</v>
      </c>
      <c r="E151" s="33">
        <v>0</v>
      </c>
      <c r="F151" s="33">
        <v>0</v>
      </c>
      <c r="G151" s="33">
        <v>0</v>
      </c>
      <c r="H151" s="33">
        <v>1</v>
      </c>
      <c r="I151" s="33">
        <v>0</v>
      </c>
      <c r="J151" s="33">
        <v>0</v>
      </c>
      <c r="K151" s="33">
        <v>0</v>
      </c>
      <c r="L151" s="33">
        <v>0</v>
      </c>
      <c r="M151" s="33">
        <f t="shared" si="95"/>
        <v>1</v>
      </c>
      <c r="N151" s="33">
        <v>0</v>
      </c>
      <c r="O151" s="34">
        <f t="shared" si="96"/>
        <v>0</v>
      </c>
      <c r="P151" s="35">
        <v>0</v>
      </c>
      <c r="Q151" s="36">
        <v>0</v>
      </c>
      <c r="R151" s="35">
        <v>0</v>
      </c>
      <c r="S151" s="37">
        <v>0</v>
      </c>
      <c r="T151" s="38" t="str">
        <f t="shared" si="97"/>
        <v>-</v>
      </c>
      <c r="U151" s="39" t="str">
        <f t="shared" si="98"/>
        <v>-</v>
      </c>
      <c r="V151" s="4"/>
    </row>
    <row r="152" spans="1:22" ht="13.5" customHeight="1">
      <c r="A152" s="40" t="s">
        <v>204</v>
      </c>
      <c r="B152" s="40" t="s">
        <v>205</v>
      </c>
      <c r="C152" s="32" t="s">
        <v>207</v>
      </c>
      <c r="D152" s="33">
        <f t="shared" si="94"/>
        <v>1</v>
      </c>
      <c r="E152" s="33">
        <v>0</v>
      </c>
      <c r="F152" s="33">
        <v>0</v>
      </c>
      <c r="G152" s="33">
        <v>0</v>
      </c>
      <c r="H152" s="33">
        <v>0</v>
      </c>
      <c r="I152" s="33">
        <v>1</v>
      </c>
      <c r="J152" s="33">
        <v>0</v>
      </c>
      <c r="K152" s="33">
        <v>0</v>
      </c>
      <c r="L152" s="33">
        <v>0</v>
      </c>
      <c r="M152" s="33">
        <f t="shared" si="95"/>
        <v>1</v>
      </c>
      <c r="N152" s="33">
        <v>1</v>
      </c>
      <c r="O152" s="34">
        <f t="shared" si="96"/>
        <v>180.2</v>
      </c>
      <c r="P152" s="35">
        <v>0</v>
      </c>
      <c r="Q152" s="36">
        <v>0</v>
      </c>
      <c r="R152" s="35">
        <v>180.2</v>
      </c>
      <c r="S152" s="37">
        <v>5243.82</v>
      </c>
      <c r="T152" s="38">
        <f t="shared" si="97"/>
        <v>29.1</v>
      </c>
      <c r="U152" s="39">
        <f t="shared" si="98"/>
        <v>180.2</v>
      </c>
      <c r="V152" s="4"/>
    </row>
    <row r="153" spans="1:22" ht="14.25" customHeight="1">
      <c r="A153" s="60"/>
      <c r="B153" s="40"/>
      <c r="C153" s="32" t="s">
        <v>208</v>
      </c>
      <c r="D153" s="33">
        <v>2</v>
      </c>
      <c r="E153" s="33">
        <v>0</v>
      </c>
      <c r="F153" s="33">
        <v>0</v>
      </c>
      <c r="G153" s="33">
        <v>0</v>
      </c>
      <c r="H153" s="33">
        <v>0</v>
      </c>
      <c r="I153" s="33">
        <v>2</v>
      </c>
      <c r="J153" s="33">
        <v>0</v>
      </c>
      <c r="K153" s="33">
        <v>0</v>
      </c>
      <c r="L153" s="33">
        <v>0</v>
      </c>
      <c r="M153" s="33">
        <f t="shared" si="95"/>
        <v>2</v>
      </c>
      <c r="N153" s="33">
        <v>2</v>
      </c>
      <c r="O153" s="34">
        <f t="shared" si="96"/>
        <v>216.9</v>
      </c>
      <c r="P153" s="35">
        <v>0</v>
      </c>
      <c r="Q153" s="36">
        <v>0</v>
      </c>
      <c r="R153" s="35">
        <v>216.9</v>
      </c>
      <c r="S153" s="37">
        <v>6890.8</v>
      </c>
      <c r="T153" s="38">
        <f t="shared" si="97"/>
        <v>31.769479022591057</v>
      </c>
      <c r="U153" s="39">
        <f t="shared" si="98"/>
        <v>108.45</v>
      </c>
      <c r="V153" s="4"/>
    </row>
    <row r="154" spans="1:22" ht="13.5" customHeight="1">
      <c r="A154" s="60"/>
      <c r="B154" s="31"/>
      <c r="C154" s="32" t="s">
        <v>210</v>
      </c>
      <c r="D154" s="33">
        <f aca="true" t="shared" si="99" ref="D154:D159">SUM(E154:L154)</f>
        <v>12</v>
      </c>
      <c r="E154" s="33">
        <v>11</v>
      </c>
      <c r="F154" s="33">
        <v>0</v>
      </c>
      <c r="G154" s="33">
        <v>1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f t="shared" si="95"/>
        <v>12</v>
      </c>
      <c r="N154" s="33">
        <v>12</v>
      </c>
      <c r="O154" s="34">
        <f t="shared" si="96"/>
        <v>221.9</v>
      </c>
      <c r="P154" s="35">
        <v>221.9</v>
      </c>
      <c r="Q154" s="36">
        <v>0</v>
      </c>
      <c r="R154" s="35">
        <v>0</v>
      </c>
      <c r="S154" s="37">
        <v>8143.73</v>
      </c>
      <c r="T154" s="38">
        <f t="shared" si="97"/>
        <v>36.699999999999996</v>
      </c>
      <c r="U154" s="39">
        <f t="shared" si="98"/>
        <v>18.491666666666667</v>
      </c>
      <c r="V154" s="4"/>
    </row>
    <row r="155" spans="1:22" ht="13.5" customHeight="1">
      <c r="A155" s="60"/>
      <c r="B155" s="31"/>
      <c r="C155" s="32" t="s">
        <v>96</v>
      </c>
      <c r="D155" s="33">
        <f t="shared" si="99"/>
        <v>1</v>
      </c>
      <c r="E155" s="33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1</v>
      </c>
      <c r="L155" s="33">
        <v>0</v>
      </c>
      <c r="M155" s="33">
        <f t="shared" si="95"/>
        <v>0</v>
      </c>
      <c r="N155" s="33">
        <v>0</v>
      </c>
      <c r="O155" s="34">
        <v>0</v>
      </c>
      <c r="P155" s="35">
        <v>0</v>
      </c>
      <c r="Q155" s="36">
        <v>0</v>
      </c>
      <c r="R155" s="35">
        <v>0</v>
      </c>
      <c r="S155" s="38">
        <v>0</v>
      </c>
      <c r="T155" s="68" t="str">
        <f t="shared" si="97"/>
        <v>-</v>
      </c>
      <c r="U155" s="69" t="str">
        <f t="shared" si="98"/>
        <v>-</v>
      </c>
      <c r="V155" s="4"/>
    </row>
    <row r="156" spans="1:22" ht="13.5" customHeight="1">
      <c r="A156" s="40"/>
      <c r="B156" s="40"/>
      <c r="C156" s="32" t="s">
        <v>93</v>
      </c>
      <c r="D156" s="33">
        <f t="shared" si="99"/>
        <v>1</v>
      </c>
      <c r="E156" s="33">
        <v>0</v>
      </c>
      <c r="F156" s="33">
        <v>0</v>
      </c>
      <c r="G156" s="33">
        <v>0</v>
      </c>
      <c r="H156" s="33">
        <v>0</v>
      </c>
      <c r="I156" s="33">
        <v>1</v>
      </c>
      <c r="J156" s="33">
        <v>0</v>
      </c>
      <c r="K156" s="33">
        <v>0</v>
      </c>
      <c r="L156" s="33">
        <v>0</v>
      </c>
      <c r="M156" s="33">
        <f t="shared" si="95"/>
        <v>1</v>
      </c>
      <c r="N156" s="33">
        <v>1</v>
      </c>
      <c r="O156" s="34">
        <f aca="true" t="shared" si="100" ref="O156:O165">IF(AND(P156=0,Q156=0,R156=0),0,SUM(P156:R156))</f>
        <v>112</v>
      </c>
      <c r="P156" s="35">
        <v>0</v>
      </c>
      <c r="Q156" s="36">
        <v>0</v>
      </c>
      <c r="R156" s="35">
        <v>112</v>
      </c>
      <c r="S156" s="37">
        <v>4032</v>
      </c>
      <c r="T156" s="38">
        <f t="shared" si="97"/>
        <v>36</v>
      </c>
      <c r="U156" s="39">
        <f t="shared" si="98"/>
        <v>112</v>
      </c>
      <c r="V156" s="4"/>
    </row>
    <row r="157" spans="1:22" ht="13.5" customHeight="1">
      <c r="A157" s="103"/>
      <c r="B157" s="103"/>
      <c r="C157" s="32" t="s">
        <v>212</v>
      </c>
      <c r="D157" s="33">
        <f t="shared" si="99"/>
        <v>3</v>
      </c>
      <c r="E157" s="33">
        <v>0</v>
      </c>
      <c r="F157" s="33">
        <v>0</v>
      </c>
      <c r="G157" s="33">
        <v>0</v>
      </c>
      <c r="H157" s="33">
        <v>1</v>
      </c>
      <c r="I157" s="33">
        <v>1</v>
      </c>
      <c r="J157" s="33">
        <v>0</v>
      </c>
      <c r="K157" s="33">
        <v>1</v>
      </c>
      <c r="L157" s="33">
        <v>0</v>
      </c>
      <c r="M157" s="33">
        <f t="shared" si="95"/>
        <v>2</v>
      </c>
      <c r="N157" s="33">
        <v>2</v>
      </c>
      <c r="O157" s="34">
        <f t="shared" si="100"/>
        <v>101.1</v>
      </c>
      <c r="P157" s="35">
        <v>0</v>
      </c>
      <c r="Q157" s="36">
        <v>0</v>
      </c>
      <c r="R157" s="35">
        <v>101.1</v>
      </c>
      <c r="S157" s="37">
        <v>1622.58</v>
      </c>
      <c r="T157" s="38">
        <f t="shared" si="97"/>
        <v>16.04925816023739</v>
      </c>
      <c r="U157" s="39">
        <f t="shared" si="98"/>
        <v>50.55</v>
      </c>
      <c r="V157" s="4"/>
    </row>
    <row r="158" spans="1:22" ht="13.5" customHeight="1">
      <c r="A158" s="82"/>
      <c r="B158" s="82"/>
      <c r="C158" s="32" t="s">
        <v>11</v>
      </c>
      <c r="D158" s="33">
        <f t="shared" si="99"/>
        <v>2</v>
      </c>
      <c r="E158" s="33">
        <v>0</v>
      </c>
      <c r="F158" s="33">
        <v>0</v>
      </c>
      <c r="G158" s="33">
        <v>1</v>
      </c>
      <c r="H158" s="33">
        <v>1</v>
      </c>
      <c r="I158" s="33">
        <v>0</v>
      </c>
      <c r="J158" s="33">
        <v>0</v>
      </c>
      <c r="K158" s="33">
        <v>0</v>
      </c>
      <c r="L158" s="33">
        <v>0</v>
      </c>
      <c r="M158" s="33">
        <f t="shared" si="95"/>
        <v>2</v>
      </c>
      <c r="N158" s="33">
        <v>2</v>
      </c>
      <c r="O158" s="34">
        <f t="shared" si="100"/>
        <v>262.7</v>
      </c>
      <c r="P158" s="36">
        <v>215.7</v>
      </c>
      <c r="Q158" s="36">
        <v>47</v>
      </c>
      <c r="R158" s="35">
        <v>0</v>
      </c>
      <c r="S158" s="37">
        <v>8162.75</v>
      </c>
      <c r="T158" s="38">
        <f t="shared" si="97"/>
        <v>31.072516178149982</v>
      </c>
      <c r="U158" s="39">
        <f t="shared" si="98"/>
        <v>131.35</v>
      </c>
      <c r="V158" s="4"/>
    </row>
    <row r="159" spans="1:22" ht="13.5" customHeight="1">
      <c r="A159" s="31"/>
      <c r="B159" s="31"/>
      <c r="C159" s="32" t="s">
        <v>215</v>
      </c>
      <c r="D159" s="33">
        <f t="shared" si="99"/>
        <v>1</v>
      </c>
      <c r="E159" s="33">
        <v>0</v>
      </c>
      <c r="F159" s="33">
        <v>0</v>
      </c>
      <c r="G159" s="33">
        <v>0</v>
      </c>
      <c r="H159" s="33">
        <v>1</v>
      </c>
      <c r="I159" s="33">
        <v>0</v>
      </c>
      <c r="J159" s="33">
        <v>0</v>
      </c>
      <c r="K159" s="33">
        <v>0</v>
      </c>
      <c r="L159" s="33">
        <v>0</v>
      </c>
      <c r="M159" s="33">
        <f t="shared" si="95"/>
        <v>1</v>
      </c>
      <c r="N159" s="33">
        <v>1</v>
      </c>
      <c r="O159" s="34">
        <f t="shared" si="100"/>
        <v>56.3</v>
      </c>
      <c r="P159" s="35">
        <v>0</v>
      </c>
      <c r="Q159" s="36">
        <v>56.3</v>
      </c>
      <c r="R159" s="35">
        <v>0</v>
      </c>
      <c r="S159" s="37">
        <v>1576.4</v>
      </c>
      <c r="T159" s="38">
        <f t="shared" si="97"/>
        <v>28.000000000000004</v>
      </c>
      <c r="U159" s="39">
        <f t="shared" si="98"/>
        <v>56.3</v>
      </c>
      <c r="V159" s="4"/>
    </row>
    <row r="160" spans="1:22" ht="13.5" customHeight="1">
      <c r="A160" s="31"/>
      <c r="B160" s="31"/>
      <c r="C160" s="32" t="s">
        <v>103</v>
      </c>
      <c r="D160" s="33">
        <v>1</v>
      </c>
      <c r="E160" s="33">
        <v>0</v>
      </c>
      <c r="F160" s="33">
        <v>0</v>
      </c>
      <c r="G160" s="33">
        <v>0</v>
      </c>
      <c r="H160" s="33">
        <v>0</v>
      </c>
      <c r="I160" s="33">
        <v>1</v>
      </c>
      <c r="J160" s="33">
        <v>0</v>
      </c>
      <c r="K160" s="33">
        <v>0</v>
      </c>
      <c r="L160" s="33">
        <v>0</v>
      </c>
      <c r="M160" s="33">
        <f t="shared" si="95"/>
        <v>1</v>
      </c>
      <c r="N160" s="33">
        <v>1</v>
      </c>
      <c r="O160" s="34">
        <f t="shared" si="100"/>
        <v>11.9</v>
      </c>
      <c r="P160" s="35">
        <v>0</v>
      </c>
      <c r="Q160" s="36">
        <v>0</v>
      </c>
      <c r="R160" s="35">
        <v>11.9</v>
      </c>
      <c r="S160" s="37">
        <v>245.14</v>
      </c>
      <c r="T160" s="38">
        <f t="shared" si="97"/>
        <v>20.599999999999998</v>
      </c>
      <c r="U160" s="39">
        <f t="shared" si="98"/>
        <v>11.9</v>
      </c>
      <c r="V160" s="4"/>
    </row>
    <row r="161" spans="1:22" ht="13.5" customHeight="1">
      <c r="A161" s="31" t="s">
        <v>216</v>
      </c>
      <c r="B161" s="31"/>
      <c r="C161" s="32" t="s">
        <v>218</v>
      </c>
      <c r="D161" s="33">
        <f>SUM(E161:L161)</f>
        <v>2</v>
      </c>
      <c r="E161" s="33">
        <v>0</v>
      </c>
      <c r="F161" s="33">
        <v>0</v>
      </c>
      <c r="G161" s="33">
        <v>0</v>
      </c>
      <c r="H161" s="33">
        <v>0</v>
      </c>
      <c r="I161" s="33">
        <v>2</v>
      </c>
      <c r="J161" s="33">
        <v>0</v>
      </c>
      <c r="K161" s="33">
        <v>0</v>
      </c>
      <c r="L161" s="33">
        <v>0</v>
      </c>
      <c r="M161" s="33">
        <f aca="true" t="shared" si="101" ref="M161:M167">SUM(E161:I161)</f>
        <v>2</v>
      </c>
      <c r="N161" s="33">
        <v>2</v>
      </c>
      <c r="O161" s="34">
        <f t="shared" si="100"/>
        <v>633.8</v>
      </c>
      <c r="P161" s="35">
        <v>0</v>
      </c>
      <c r="Q161" s="36">
        <v>0</v>
      </c>
      <c r="R161" s="35">
        <v>633.8</v>
      </c>
      <c r="S161" s="37">
        <v>15454.44</v>
      </c>
      <c r="T161" s="38">
        <f>IF(O161=0,"-",S161/O161)</f>
        <v>24.38378037235721</v>
      </c>
      <c r="U161" s="39">
        <f aca="true" t="shared" si="102" ref="U161:U170">IF(O161=0,"-",O161/N161)</f>
        <v>316.9</v>
      </c>
      <c r="V161" s="4"/>
    </row>
    <row r="162" spans="1:22" ht="13.5" customHeight="1">
      <c r="A162" s="31"/>
      <c r="B162" s="31"/>
      <c r="C162" s="32" t="s">
        <v>219</v>
      </c>
      <c r="D162" s="33">
        <f>SUM(E162:L162)</f>
        <v>1</v>
      </c>
      <c r="E162" s="33">
        <v>0</v>
      </c>
      <c r="F162" s="33">
        <v>0</v>
      </c>
      <c r="G162" s="33">
        <v>0</v>
      </c>
      <c r="H162" s="33">
        <v>0</v>
      </c>
      <c r="I162" s="33">
        <v>1</v>
      </c>
      <c r="J162" s="33">
        <v>0</v>
      </c>
      <c r="K162" s="33">
        <v>0</v>
      </c>
      <c r="L162" s="33">
        <v>0</v>
      </c>
      <c r="M162" s="33">
        <f t="shared" si="101"/>
        <v>1</v>
      </c>
      <c r="N162" s="33">
        <v>0</v>
      </c>
      <c r="O162" s="34">
        <f t="shared" si="100"/>
        <v>0</v>
      </c>
      <c r="P162" s="35">
        <v>0</v>
      </c>
      <c r="Q162" s="36">
        <v>0</v>
      </c>
      <c r="R162" s="35">
        <v>0</v>
      </c>
      <c r="S162" s="37">
        <v>0</v>
      </c>
      <c r="T162" s="38" t="str">
        <f>IF(O162=0,"-",S162/O162)</f>
        <v>-</v>
      </c>
      <c r="U162" s="39" t="str">
        <f t="shared" si="102"/>
        <v>-</v>
      </c>
      <c r="V162" s="4"/>
    </row>
    <row r="163" spans="1:22" ht="13.5" customHeight="1">
      <c r="A163" s="31"/>
      <c r="B163" s="31"/>
      <c r="C163" s="32" t="s">
        <v>140</v>
      </c>
      <c r="D163" s="33">
        <f>SUM(E163:L163)</f>
        <v>1</v>
      </c>
      <c r="E163" s="33">
        <v>0</v>
      </c>
      <c r="F163" s="33">
        <v>0</v>
      </c>
      <c r="G163" s="33">
        <v>0</v>
      </c>
      <c r="H163" s="33">
        <v>0</v>
      </c>
      <c r="I163" s="33">
        <v>1</v>
      </c>
      <c r="J163" s="33">
        <v>0</v>
      </c>
      <c r="K163" s="33">
        <v>0</v>
      </c>
      <c r="L163" s="33">
        <v>0</v>
      </c>
      <c r="M163" s="33">
        <f t="shared" si="101"/>
        <v>1</v>
      </c>
      <c r="N163" s="33">
        <v>1</v>
      </c>
      <c r="O163" s="34">
        <f t="shared" si="100"/>
        <v>108.7</v>
      </c>
      <c r="P163" s="35">
        <v>0</v>
      </c>
      <c r="Q163" s="36">
        <v>0</v>
      </c>
      <c r="R163" s="35">
        <v>108.7</v>
      </c>
      <c r="S163" s="37">
        <v>2608.8</v>
      </c>
      <c r="T163" s="38">
        <f>IF(O163=0,"-",S163/O163)</f>
        <v>24</v>
      </c>
      <c r="U163" s="39">
        <f t="shared" si="102"/>
        <v>108.7</v>
      </c>
      <c r="V163" s="4"/>
    </row>
    <row r="164" spans="1:22" ht="13.5" customHeight="1">
      <c r="A164" s="31"/>
      <c r="B164" s="31"/>
      <c r="C164" s="32" t="s">
        <v>101</v>
      </c>
      <c r="D164" s="33">
        <f>SUM(E164:L164)</f>
        <v>1</v>
      </c>
      <c r="E164" s="33">
        <v>0</v>
      </c>
      <c r="F164" s="33">
        <v>0</v>
      </c>
      <c r="G164" s="33">
        <v>0</v>
      </c>
      <c r="H164" s="33">
        <v>0</v>
      </c>
      <c r="I164" s="33">
        <v>1</v>
      </c>
      <c r="J164" s="33">
        <v>0</v>
      </c>
      <c r="K164" s="33">
        <v>0</v>
      </c>
      <c r="L164" s="33">
        <v>0</v>
      </c>
      <c r="M164" s="33">
        <f t="shared" si="101"/>
        <v>1</v>
      </c>
      <c r="N164" s="33">
        <v>1</v>
      </c>
      <c r="O164" s="34">
        <f t="shared" si="100"/>
        <v>132.4</v>
      </c>
      <c r="P164" s="35">
        <v>0</v>
      </c>
      <c r="Q164" s="36">
        <v>0</v>
      </c>
      <c r="R164" s="35">
        <v>132.4</v>
      </c>
      <c r="S164" s="37">
        <v>2317</v>
      </c>
      <c r="T164" s="38">
        <f>IF(O164=0,"-",S164/O164)</f>
        <v>17.5</v>
      </c>
      <c r="U164" s="39">
        <f t="shared" si="102"/>
        <v>132.4</v>
      </c>
      <c r="V164" s="4"/>
    </row>
    <row r="165" spans="1:22" ht="13.5" customHeight="1">
      <c r="A165" s="31"/>
      <c r="B165" s="31"/>
      <c r="C165" s="32" t="s">
        <v>209</v>
      </c>
      <c r="D165" s="33">
        <f>SUM(E165:L165)</f>
        <v>2</v>
      </c>
      <c r="E165" s="33">
        <v>0</v>
      </c>
      <c r="F165" s="33">
        <v>0</v>
      </c>
      <c r="G165" s="33">
        <v>0</v>
      </c>
      <c r="H165" s="33">
        <v>0</v>
      </c>
      <c r="I165" s="33">
        <v>2</v>
      </c>
      <c r="J165" s="33">
        <v>0</v>
      </c>
      <c r="K165" s="33">
        <v>0</v>
      </c>
      <c r="L165" s="33">
        <v>0</v>
      </c>
      <c r="M165" s="33">
        <f t="shared" si="101"/>
        <v>2</v>
      </c>
      <c r="N165" s="33">
        <v>2</v>
      </c>
      <c r="O165" s="34">
        <f t="shared" si="100"/>
        <v>237.8</v>
      </c>
      <c r="P165" s="35">
        <v>0</v>
      </c>
      <c r="Q165" s="36">
        <v>0</v>
      </c>
      <c r="R165" s="35">
        <v>237.8</v>
      </c>
      <c r="S165" s="37">
        <v>4453.24</v>
      </c>
      <c r="T165" s="38">
        <f>IF(O165=0,"-",S165/O165)</f>
        <v>18.726829268292683</v>
      </c>
      <c r="U165" s="39">
        <f t="shared" si="102"/>
        <v>118.9</v>
      </c>
      <c r="V165" s="4"/>
    </row>
    <row r="166" spans="1:22" ht="13.5" customHeight="1">
      <c r="A166" s="31"/>
      <c r="B166" s="31"/>
      <c r="C166" s="32" t="s">
        <v>220</v>
      </c>
      <c r="D166" s="33">
        <v>1</v>
      </c>
      <c r="E166" s="33">
        <v>0</v>
      </c>
      <c r="F166" s="33">
        <v>0</v>
      </c>
      <c r="G166" s="33">
        <v>0</v>
      </c>
      <c r="H166" s="33">
        <v>0</v>
      </c>
      <c r="I166" s="33">
        <v>1</v>
      </c>
      <c r="J166" s="33">
        <v>0</v>
      </c>
      <c r="K166" s="33">
        <v>0</v>
      </c>
      <c r="L166" s="33">
        <v>0</v>
      </c>
      <c r="M166" s="33">
        <f t="shared" si="101"/>
        <v>1</v>
      </c>
      <c r="N166" s="33">
        <v>1</v>
      </c>
      <c r="O166" s="34">
        <v>2.4</v>
      </c>
      <c r="P166" s="35">
        <v>0</v>
      </c>
      <c r="Q166" s="36">
        <v>0</v>
      </c>
      <c r="R166" s="35">
        <v>2.4</v>
      </c>
      <c r="S166" s="37">
        <v>50</v>
      </c>
      <c r="T166" s="38">
        <v>21</v>
      </c>
      <c r="U166" s="39">
        <f t="shared" si="102"/>
        <v>2.4</v>
      </c>
      <c r="V166" s="4"/>
    </row>
    <row r="167" spans="1:22" ht="13.5" customHeight="1">
      <c r="A167" s="31"/>
      <c r="B167" s="31"/>
      <c r="C167" s="32" t="s">
        <v>206</v>
      </c>
      <c r="D167" s="33">
        <f>SUM(E167:L167)</f>
        <v>1</v>
      </c>
      <c r="E167" s="33">
        <v>0</v>
      </c>
      <c r="F167" s="33">
        <v>0</v>
      </c>
      <c r="G167" s="33">
        <v>0</v>
      </c>
      <c r="H167" s="33">
        <v>0</v>
      </c>
      <c r="I167" s="33">
        <v>1</v>
      </c>
      <c r="J167" s="33">
        <v>0</v>
      </c>
      <c r="K167" s="33">
        <v>0</v>
      </c>
      <c r="L167" s="33">
        <v>0</v>
      </c>
      <c r="M167" s="33">
        <f t="shared" si="101"/>
        <v>1</v>
      </c>
      <c r="N167" s="33">
        <v>1</v>
      </c>
      <c r="O167" s="34">
        <f>IF(AND(P167=0,Q167=0,R167=0),0,SUM(P167:R167))</f>
        <v>25</v>
      </c>
      <c r="P167" s="35">
        <v>0</v>
      </c>
      <c r="Q167" s="36">
        <v>0</v>
      </c>
      <c r="R167" s="35">
        <v>25</v>
      </c>
      <c r="S167" s="37">
        <v>500</v>
      </c>
      <c r="T167" s="38">
        <f aca="true" t="shared" si="103" ref="T167:T176">IF(O167=0,"-",S167/O167)</f>
        <v>20</v>
      </c>
      <c r="U167" s="39">
        <f t="shared" si="102"/>
        <v>25</v>
      </c>
      <c r="V167" s="4"/>
    </row>
    <row r="168" spans="1:22" ht="13.5" customHeight="1">
      <c r="A168" s="198"/>
      <c r="B168" s="112" t="s">
        <v>221</v>
      </c>
      <c r="C168" s="113"/>
      <c r="D168" s="114">
        <f>SUM(E168:L168)</f>
        <v>56</v>
      </c>
      <c r="E168" s="205">
        <f aca="true" t="shared" si="104" ref="E168:N168">SUM(E137:E167)</f>
        <v>11</v>
      </c>
      <c r="F168" s="205">
        <f t="shared" si="104"/>
        <v>1</v>
      </c>
      <c r="G168" s="205">
        <f t="shared" si="104"/>
        <v>4</v>
      </c>
      <c r="H168" s="205">
        <f t="shared" si="104"/>
        <v>6</v>
      </c>
      <c r="I168" s="205">
        <f t="shared" si="104"/>
        <v>23</v>
      </c>
      <c r="J168" s="205">
        <f t="shared" si="104"/>
        <v>4</v>
      </c>
      <c r="K168" s="205">
        <f t="shared" si="104"/>
        <v>5</v>
      </c>
      <c r="L168" s="205">
        <f t="shared" si="104"/>
        <v>2</v>
      </c>
      <c r="M168" s="205">
        <f t="shared" si="104"/>
        <v>45</v>
      </c>
      <c r="N168" s="205">
        <f t="shared" si="104"/>
        <v>39</v>
      </c>
      <c r="O168" s="206">
        <f>IF(AND(P168=0,Q168=0,R168=0),0,SUM(P168:R168))</f>
        <v>3433.5000000000005</v>
      </c>
      <c r="P168" s="207">
        <f>SUM(P137:P167)</f>
        <v>465.2</v>
      </c>
      <c r="Q168" s="207">
        <f>SUM(Q137:Q167)</f>
        <v>109.9</v>
      </c>
      <c r="R168" s="207">
        <f>SUM(R137:R167)</f>
        <v>2858.4000000000005</v>
      </c>
      <c r="S168" s="208">
        <f>SUM(S137:S167)</f>
        <v>84837.92000000001</v>
      </c>
      <c r="T168" s="208">
        <f t="shared" si="103"/>
        <v>24.708874326489006</v>
      </c>
      <c r="U168" s="168">
        <f t="shared" si="102"/>
        <v>88.03846153846155</v>
      </c>
      <c r="V168" s="4"/>
    </row>
    <row r="169" spans="1:22" ht="13.5" customHeight="1">
      <c r="A169" s="201"/>
      <c r="B169" s="209"/>
      <c r="C169" s="210" t="s">
        <v>214</v>
      </c>
      <c r="D169" s="211">
        <f>SUM(E169:L169)</f>
        <v>5</v>
      </c>
      <c r="E169" s="212">
        <v>0</v>
      </c>
      <c r="F169" s="212">
        <v>0</v>
      </c>
      <c r="G169" s="212">
        <v>1</v>
      </c>
      <c r="H169" s="212">
        <v>1</v>
      </c>
      <c r="I169" s="212">
        <v>2</v>
      </c>
      <c r="J169" s="212">
        <v>1</v>
      </c>
      <c r="K169" s="212">
        <v>0</v>
      </c>
      <c r="L169" s="212">
        <v>0</v>
      </c>
      <c r="M169" s="212">
        <f aca="true" t="shared" si="105" ref="M169:M178">SUM(E169:I169)</f>
        <v>4</v>
      </c>
      <c r="N169" s="212">
        <v>3</v>
      </c>
      <c r="O169" s="213">
        <f>IF(AND(P169=0,Q169=0,R169=0),0,SUM(P169:R169))</f>
        <v>228.5</v>
      </c>
      <c r="P169" s="214">
        <v>29.63</v>
      </c>
      <c r="Q169" s="215">
        <v>0</v>
      </c>
      <c r="R169" s="214">
        <v>198.87</v>
      </c>
      <c r="S169" s="216">
        <v>10069.81</v>
      </c>
      <c r="T169" s="217">
        <f t="shared" si="103"/>
        <v>44.06919037199125</v>
      </c>
      <c r="U169" s="218">
        <f t="shared" si="102"/>
        <v>76.16666666666667</v>
      </c>
      <c r="V169" s="4"/>
    </row>
    <row r="170" spans="1:22" ht="13.5" customHeight="1">
      <c r="A170" s="60"/>
      <c r="B170" s="219" t="s">
        <v>39</v>
      </c>
      <c r="C170" s="220" t="s">
        <v>33</v>
      </c>
      <c r="D170" s="43">
        <v>1</v>
      </c>
      <c r="E170" s="43">
        <v>0</v>
      </c>
      <c r="F170" s="221">
        <v>0</v>
      </c>
      <c r="G170" s="42">
        <v>0</v>
      </c>
      <c r="H170" s="43">
        <v>0</v>
      </c>
      <c r="I170" s="221">
        <v>0</v>
      </c>
      <c r="J170" s="42">
        <v>1</v>
      </c>
      <c r="K170" s="42">
        <v>0</v>
      </c>
      <c r="L170" s="42">
        <v>0</v>
      </c>
      <c r="M170" s="42">
        <f t="shared" si="105"/>
        <v>0</v>
      </c>
      <c r="N170" s="42">
        <v>0</v>
      </c>
      <c r="O170" s="44">
        <f>IF(AND(P170=0,Q170=0,R170=0),0,SUM(P170:R170))</f>
        <v>0</v>
      </c>
      <c r="P170" s="45">
        <v>0</v>
      </c>
      <c r="Q170" s="46">
        <v>0</v>
      </c>
      <c r="R170" s="45">
        <v>0</v>
      </c>
      <c r="S170" s="48">
        <v>0</v>
      </c>
      <c r="T170" s="66" t="str">
        <f t="shared" si="103"/>
        <v>-</v>
      </c>
      <c r="U170" s="67" t="str">
        <f t="shared" si="102"/>
        <v>-</v>
      </c>
      <c r="V170" s="4"/>
    </row>
    <row r="171" spans="1:22" ht="13.5" customHeight="1">
      <c r="A171" s="60"/>
      <c r="B171" s="222"/>
      <c r="C171" s="223" t="s">
        <v>213</v>
      </c>
      <c r="D171" s="224">
        <f aca="true" t="shared" si="106" ref="D171:D181">SUM(E171:L171)</f>
        <v>6</v>
      </c>
      <c r="E171" s="52">
        <f aca="true" t="shared" si="107" ref="E171:L171">SUM(E169:E170)</f>
        <v>0</v>
      </c>
      <c r="F171" s="52">
        <f t="shared" si="107"/>
        <v>0</v>
      </c>
      <c r="G171" s="52">
        <f t="shared" si="107"/>
        <v>1</v>
      </c>
      <c r="H171" s="52">
        <f t="shared" si="107"/>
        <v>1</v>
      </c>
      <c r="I171" s="52">
        <f t="shared" si="107"/>
        <v>2</v>
      </c>
      <c r="J171" s="52">
        <f t="shared" si="107"/>
        <v>2</v>
      </c>
      <c r="K171" s="52">
        <f t="shared" si="107"/>
        <v>0</v>
      </c>
      <c r="L171" s="52">
        <f t="shared" si="107"/>
        <v>0</v>
      </c>
      <c r="M171" s="52">
        <f t="shared" si="105"/>
        <v>4</v>
      </c>
      <c r="N171" s="225">
        <f aca="true" t="shared" si="108" ref="N171:S171">SUM(N169:N170)</f>
        <v>3</v>
      </c>
      <c r="O171" s="54">
        <f t="shared" si="108"/>
        <v>228.5</v>
      </c>
      <c r="P171" s="54">
        <f t="shared" si="108"/>
        <v>29.63</v>
      </c>
      <c r="Q171" s="54">
        <f t="shared" si="108"/>
        <v>0</v>
      </c>
      <c r="R171" s="54">
        <f t="shared" si="108"/>
        <v>198.87</v>
      </c>
      <c r="S171" s="54">
        <f t="shared" si="108"/>
        <v>10069.81</v>
      </c>
      <c r="T171" s="58">
        <f t="shared" si="103"/>
        <v>44.06919037199125</v>
      </c>
      <c r="U171" s="64">
        <f aca="true" t="shared" si="109" ref="U171:U180">IF(O171=0,"-",O171/N171)</f>
        <v>76.16666666666667</v>
      </c>
      <c r="V171" s="4"/>
    </row>
    <row r="172" spans="1:22" ht="13.5" customHeight="1">
      <c r="A172" s="60"/>
      <c r="B172" s="31"/>
      <c r="C172" s="32" t="s">
        <v>223</v>
      </c>
      <c r="D172" s="33">
        <f t="shared" si="106"/>
        <v>4</v>
      </c>
      <c r="E172" s="33">
        <v>0</v>
      </c>
      <c r="F172" s="33">
        <v>1</v>
      </c>
      <c r="G172" s="33">
        <v>1</v>
      </c>
      <c r="H172" s="33">
        <v>0</v>
      </c>
      <c r="I172" s="33">
        <v>1</v>
      </c>
      <c r="J172" s="33">
        <v>1</v>
      </c>
      <c r="K172" s="33">
        <v>0</v>
      </c>
      <c r="L172" s="33">
        <v>0</v>
      </c>
      <c r="M172" s="33">
        <f t="shared" si="105"/>
        <v>3</v>
      </c>
      <c r="N172" s="33">
        <v>2</v>
      </c>
      <c r="O172" s="226">
        <f>IF(AND(P172=0,Q172=0,R172=0),0,SUM(P172:R172))</f>
        <v>42.95</v>
      </c>
      <c r="P172" s="35">
        <v>5.84</v>
      </c>
      <c r="Q172" s="36">
        <v>0</v>
      </c>
      <c r="R172" s="35">
        <v>37.11</v>
      </c>
      <c r="S172" s="37">
        <v>827.77</v>
      </c>
      <c r="T172" s="38">
        <f t="shared" si="103"/>
        <v>19.27287543655413</v>
      </c>
      <c r="U172" s="39">
        <f t="shared" si="109"/>
        <v>21.475</v>
      </c>
      <c r="V172" s="4"/>
    </row>
    <row r="173" spans="1:22" ht="13.5" customHeight="1">
      <c r="A173" s="40"/>
      <c r="B173" s="82" t="s">
        <v>224</v>
      </c>
      <c r="C173" s="32" t="s">
        <v>225</v>
      </c>
      <c r="D173" s="33">
        <f t="shared" si="106"/>
        <v>1</v>
      </c>
      <c r="E173" s="33">
        <v>0</v>
      </c>
      <c r="F173" s="33">
        <v>0</v>
      </c>
      <c r="G173" s="33">
        <v>0</v>
      </c>
      <c r="H173" s="33">
        <v>0</v>
      </c>
      <c r="I173" s="33">
        <v>1</v>
      </c>
      <c r="J173" s="33">
        <v>0</v>
      </c>
      <c r="K173" s="33">
        <v>0</v>
      </c>
      <c r="L173" s="33">
        <v>0</v>
      </c>
      <c r="M173" s="33">
        <f t="shared" si="105"/>
        <v>1</v>
      </c>
      <c r="N173" s="33">
        <v>1</v>
      </c>
      <c r="O173" s="44">
        <f>IF(AND(P173=0,Q173=0,R173=0),0,SUM(P173:R173))</f>
        <v>22.19</v>
      </c>
      <c r="P173" s="35">
        <v>0</v>
      </c>
      <c r="Q173" s="36">
        <v>0</v>
      </c>
      <c r="R173" s="35">
        <v>22.19</v>
      </c>
      <c r="S173" s="37">
        <v>485.6</v>
      </c>
      <c r="T173" s="38">
        <f t="shared" si="103"/>
        <v>21.88373141054529</v>
      </c>
      <c r="U173" s="39">
        <f t="shared" si="109"/>
        <v>22.19</v>
      </c>
      <c r="V173" s="4"/>
    </row>
    <row r="174" spans="1:22" ht="13.5" customHeight="1">
      <c r="A174" s="60"/>
      <c r="B174" s="50"/>
      <c r="C174" s="86" t="s">
        <v>213</v>
      </c>
      <c r="D174" s="87">
        <f t="shared" si="106"/>
        <v>5</v>
      </c>
      <c r="E174" s="87">
        <f aca="true" t="shared" si="110" ref="E174:L174">SUM(E172:E173)</f>
        <v>0</v>
      </c>
      <c r="F174" s="87">
        <f t="shared" si="110"/>
        <v>1</v>
      </c>
      <c r="G174" s="87">
        <f t="shared" si="110"/>
        <v>1</v>
      </c>
      <c r="H174" s="87">
        <f t="shared" si="110"/>
        <v>0</v>
      </c>
      <c r="I174" s="87">
        <f t="shared" si="110"/>
        <v>2</v>
      </c>
      <c r="J174" s="87">
        <f t="shared" si="110"/>
        <v>1</v>
      </c>
      <c r="K174" s="87">
        <f t="shared" si="110"/>
        <v>0</v>
      </c>
      <c r="L174" s="87">
        <f t="shared" si="110"/>
        <v>0</v>
      </c>
      <c r="M174" s="87">
        <f t="shared" si="105"/>
        <v>4</v>
      </c>
      <c r="N174" s="227">
        <f aca="true" t="shared" si="111" ref="N174:S174">SUM(N172:N173)</f>
        <v>3</v>
      </c>
      <c r="O174" s="110">
        <f t="shared" si="111"/>
        <v>65.14</v>
      </c>
      <c r="P174" s="110">
        <f t="shared" si="111"/>
        <v>5.84</v>
      </c>
      <c r="Q174" s="110">
        <f t="shared" si="111"/>
        <v>0</v>
      </c>
      <c r="R174" s="110">
        <f t="shared" si="111"/>
        <v>59.3</v>
      </c>
      <c r="S174" s="110">
        <f t="shared" si="111"/>
        <v>1313.37</v>
      </c>
      <c r="T174" s="90">
        <f t="shared" si="103"/>
        <v>20.162265888854773</v>
      </c>
      <c r="U174" s="59">
        <f t="shared" si="109"/>
        <v>21.713333333333335</v>
      </c>
      <c r="V174" s="4"/>
    </row>
    <row r="175" spans="1:22" ht="13.5" customHeight="1">
      <c r="A175" s="60"/>
      <c r="B175" s="228"/>
      <c r="C175" s="229" t="s">
        <v>139</v>
      </c>
      <c r="D175" s="230">
        <f t="shared" si="106"/>
        <v>3</v>
      </c>
      <c r="E175" s="230">
        <v>0</v>
      </c>
      <c r="F175" s="230">
        <v>0</v>
      </c>
      <c r="G175" s="230">
        <v>0</v>
      </c>
      <c r="H175" s="230">
        <v>0</v>
      </c>
      <c r="I175" s="230">
        <v>2</v>
      </c>
      <c r="J175" s="230">
        <v>1</v>
      </c>
      <c r="K175" s="230">
        <v>0</v>
      </c>
      <c r="L175" s="230">
        <v>0</v>
      </c>
      <c r="M175" s="230">
        <f t="shared" si="105"/>
        <v>2</v>
      </c>
      <c r="N175" s="230">
        <v>2</v>
      </c>
      <c r="O175" s="34">
        <f aca="true" t="shared" si="112" ref="O175:O184">IF(AND(P175=0,Q175=0,R175=0),0,SUM(P175:R175))</f>
        <v>194.73</v>
      </c>
      <c r="P175" s="231">
        <v>0</v>
      </c>
      <c r="Q175" s="232">
        <v>0</v>
      </c>
      <c r="R175" s="231">
        <v>194.73</v>
      </c>
      <c r="S175" s="233">
        <v>4549.25</v>
      </c>
      <c r="T175" s="234">
        <f t="shared" si="103"/>
        <v>23.36183433471987</v>
      </c>
      <c r="U175" s="235">
        <f t="shared" si="109"/>
        <v>97.365</v>
      </c>
      <c r="V175" s="4"/>
    </row>
    <row r="176" spans="1:22" ht="13.5" customHeight="1">
      <c r="A176" s="60"/>
      <c r="B176" s="40"/>
      <c r="C176" s="32" t="s">
        <v>92</v>
      </c>
      <c r="D176" s="33">
        <f t="shared" si="106"/>
        <v>1</v>
      </c>
      <c r="E176" s="33">
        <v>0</v>
      </c>
      <c r="F176" s="33">
        <v>0</v>
      </c>
      <c r="G176" s="33">
        <v>0</v>
      </c>
      <c r="H176" s="33">
        <v>0</v>
      </c>
      <c r="I176" s="33">
        <v>1</v>
      </c>
      <c r="J176" s="33">
        <v>0</v>
      </c>
      <c r="K176" s="33">
        <v>0</v>
      </c>
      <c r="L176" s="33">
        <v>0</v>
      </c>
      <c r="M176" s="33">
        <f t="shared" si="105"/>
        <v>1</v>
      </c>
      <c r="N176" s="33">
        <v>1</v>
      </c>
      <c r="O176" s="128">
        <f t="shared" si="112"/>
        <v>11.34</v>
      </c>
      <c r="P176" s="35">
        <v>0</v>
      </c>
      <c r="Q176" s="36">
        <v>0</v>
      </c>
      <c r="R176" s="35">
        <v>11.34</v>
      </c>
      <c r="S176" s="37">
        <v>291.44</v>
      </c>
      <c r="T176" s="38">
        <f t="shared" si="103"/>
        <v>25.700176366843035</v>
      </c>
      <c r="U176" s="39">
        <f t="shared" si="109"/>
        <v>11.34</v>
      </c>
      <c r="V176" s="4"/>
    </row>
    <row r="177" spans="1:22" ht="13.5" customHeight="1">
      <c r="A177" s="60"/>
      <c r="B177" s="40" t="s">
        <v>226</v>
      </c>
      <c r="C177" s="32" t="s">
        <v>227</v>
      </c>
      <c r="D177" s="33">
        <f t="shared" si="106"/>
        <v>1</v>
      </c>
      <c r="E177" s="33">
        <v>0</v>
      </c>
      <c r="F177" s="33">
        <v>0</v>
      </c>
      <c r="G177" s="33">
        <v>1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f t="shared" si="105"/>
        <v>1</v>
      </c>
      <c r="N177" s="33">
        <v>1</v>
      </c>
      <c r="O177" s="128">
        <f t="shared" si="112"/>
        <v>507.39</v>
      </c>
      <c r="P177" s="35">
        <v>507.39</v>
      </c>
      <c r="Q177" s="36">
        <v>0</v>
      </c>
      <c r="R177" s="35">
        <v>0</v>
      </c>
      <c r="S177" s="37">
        <v>24253.24</v>
      </c>
      <c r="T177" s="38">
        <f aca="true" t="shared" si="113" ref="T177:T186">IF(O177=0,"-",S177/O177)</f>
        <v>47.79999605825894</v>
      </c>
      <c r="U177" s="39">
        <f t="shared" si="109"/>
        <v>507.39</v>
      </c>
      <c r="V177" s="4"/>
    </row>
    <row r="178" spans="1:22" ht="13.5" customHeight="1">
      <c r="A178" s="40" t="s">
        <v>228</v>
      </c>
      <c r="B178" s="40"/>
      <c r="C178" s="41" t="s">
        <v>56</v>
      </c>
      <c r="D178" s="42">
        <f t="shared" si="106"/>
        <v>1</v>
      </c>
      <c r="E178" s="42">
        <v>1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42">
        <v>0</v>
      </c>
      <c r="M178" s="42">
        <f t="shared" si="105"/>
        <v>1</v>
      </c>
      <c r="N178" s="42">
        <v>1</v>
      </c>
      <c r="O178" s="44">
        <f t="shared" si="112"/>
        <v>7.59</v>
      </c>
      <c r="P178" s="47">
        <v>7.59</v>
      </c>
      <c r="Q178" s="46">
        <v>0</v>
      </c>
      <c r="R178" s="47">
        <v>0</v>
      </c>
      <c r="S178" s="48">
        <v>89.56</v>
      </c>
      <c r="T178" s="49">
        <f t="shared" si="113"/>
        <v>11.79973649538867</v>
      </c>
      <c r="U178" s="62">
        <f t="shared" si="109"/>
        <v>7.59</v>
      </c>
      <c r="V178" s="4"/>
    </row>
    <row r="179" spans="1:22" ht="13.5" customHeight="1">
      <c r="A179" s="65"/>
      <c r="B179" s="236"/>
      <c r="C179" s="86" t="s">
        <v>123</v>
      </c>
      <c r="D179" s="87">
        <f t="shared" si="106"/>
        <v>6</v>
      </c>
      <c r="E179" s="87">
        <f aca="true" t="shared" si="114" ref="E179:L179">SUM(E175:E178)</f>
        <v>1</v>
      </c>
      <c r="F179" s="87">
        <f t="shared" si="114"/>
        <v>0</v>
      </c>
      <c r="G179" s="87">
        <f t="shared" si="114"/>
        <v>1</v>
      </c>
      <c r="H179" s="87">
        <f t="shared" si="114"/>
        <v>0</v>
      </c>
      <c r="I179" s="87">
        <f t="shared" si="114"/>
        <v>3</v>
      </c>
      <c r="J179" s="87">
        <f t="shared" si="114"/>
        <v>1</v>
      </c>
      <c r="K179" s="87">
        <f t="shared" si="114"/>
        <v>0</v>
      </c>
      <c r="L179" s="87">
        <f t="shared" si="114"/>
        <v>0</v>
      </c>
      <c r="M179" s="87">
        <f>SUM(E175:I178)</f>
        <v>5</v>
      </c>
      <c r="N179" s="87">
        <f>SUM(N175:N178)</f>
        <v>5</v>
      </c>
      <c r="O179" s="88">
        <f t="shared" si="112"/>
        <v>721.05</v>
      </c>
      <c r="P179" s="110">
        <f>SUM(P175:P178)</f>
        <v>514.98</v>
      </c>
      <c r="Q179" s="110">
        <f>SUM(Q175:Q178)</f>
        <v>0</v>
      </c>
      <c r="R179" s="110">
        <f>SUM(R175:R178)</f>
        <v>206.07</v>
      </c>
      <c r="S179" s="237">
        <f>SUM(S175:S178)</f>
        <v>29183.49</v>
      </c>
      <c r="T179" s="90">
        <f t="shared" si="113"/>
        <v>40.473600998543795</v>
      </c>
      <c r="U179" s="59">
        <f t="shared" si="109"/>
        <v>144.20999999999998</v>
      </c>
      <c r="V179" s="4"/>
    </row>
    <row r="180" spans="1:22" ht="13.5" customHeight="1">
      <c r="A180" s="65"/>
      <c r="B180" s="228"/>
      <c r="C180" s="229" t="s">
        <v>165</v>
      </c>
      <c r="D180" s="230">
        <f t="shared" si="106"/>
        <v>1</v>
      </c>
      <c r="E180" s="230">
        <v>0</v>
      </c>
      <c r="F180" s="230">
        <v>0</v>
      </c>
      <c r="G180" s="230">
        <v>1</v>
      </c>
      <c r="H180" s="230">
        <v>0</v>
      </c>
      <c r="I180" s="230">
        <v>0</v>
      </c>
      <c r="J180" s="230">
        <v>0</v>
      </c>
      <c r="K180" s="230">
        <v>0</v>
      </c>
      <c r="L180" s="230">
        <v>0</v>
      </c>
      <c r="M180" s="230">
        <f aca="true" t="shared" si="115" ref="M180:M187">SUM(E180:I180)</f>
        <v>1</v>
      </c>
      <c r="N180" s="230">
        <v>1</v>
      </c>
      <c r="O180" s="226">
        <f t="shared" si="112"/>
        <v>1.29</v>
      </c>
      <c r="P180" s="231">
        <v>1.29</v>
      </c>
      <c r="Q180" s="232">
        <v>0</v>
      </c>
      <c r="R180" s="231">
        <v>0</v>
      </c>
      <c r="S180" s="233">
        <v>17.42</v>
      </c>
      <c r="T180" s="234">
        <f t="shared" si="113"/>
        <v>13.503875968992249</v>
      </c>
      <c r="U180" s="235">
        <f t="shared" si="109"/>
        <v>1.29</v>
      </c>
      <c r="V180" s="4"/>
    </row>
    <row r="181" spans="1:22" ht="13.5" customHeight="1">
      <c r="A181" s="31"/>
      <c r="B181" s="31"/>
      <c r="C181" s="32" t="s">
        <v>229</v>
      </c>
      <c r="D181" s="33">
        <f t="shared" si="106"/>
        <v>3</v>
      </c>
      <c r="E181" s="33">
        <v>0</v>
      </c>
      <c r="F181" s="33">
        <v>0</v>
      </c>
      <c r="G181" s="33">
        <v>2</v>
      </c>
      <c r="H181" s="33">
        <v>0</v>
      </c>
      <c r="I181" s="33">
        <v>0</v>
      </c>
      <c r="J181" s="33">
        <v>1</v>
      </c>
      <c r="K181" s="33">
        <v>0</v>
      </c>
      <c r="L181" s="33">
        <v>0</v>
      </c>
      <c r="M181" s="33">
        <f t="shared" si="115"/>
        <v>2</v>
      </c>
      <c r="N181" s="33">
        <v>2</v>
      </c>
      <c r="O181" s="128">
        <f t="shared" si="112"/>
        <v>419.18</v>
      </c>
      <c r="P181" s="35">
        <v>419.18</v>
      </c>
      <c r="Q181" s="36">
        <v>0</v>
      </c>
      <c r="R181" s="35">
        <v>0</v>
      </c>
      <c r="S181" s="37">
        <v>17824.79</v>
      </c>
      <c r="T181" s="38">
        <f t="shared" si="113"/>
        <v>42.5229972804046</v>
      </c>
      <c r="U181" s="39">
        <f aca="true" t="shared" si="116" ref="U181:U192">IF(O181=0,"-",O181/N181)</f>
        <v>209.59</v>
      </c>
      <c r="V181" s="4"/>
    </row>
    <row r="182" spans="1:22" ht="12.75" customHeight="1">
      <c r="A182" s="31"/>
      <c r="B182" s="31"/>
      <c r="C182" s="32" t="s">
        <v>230</v>
      </c>
      <c r="D182" s="33">
        <v>1</v>
      </c>
      <c r="E182" s="33">
        <v>0</v>
      </c>
      <c r="F182" s="33">
        <v>1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f t="shared" si="115"/>
        <v>1</v>
      </c>
      <c r="N182" s="33">
        <v>0</v>
      </c>
      <c r="O182" s="128">
        <f t="shared" si="112"/>
        <v>0</v>
      </c>
      <c r="P182" s="35">
        <v>0</v>
      </c>
      <c r="Q182" s="36">
        <v>0</v>
      </c>
      <c r="R182" s="35">
        <v>0</v>
      </c>
      <c r="S182" s="38">
        <v>0</v>
      </c>
      <c r="T182" s="68" t="str">
        <f t="shared" si="113"/>
        <v>-</v>
      </c>
      <c r="U182" s="69" t="str">
        <f t="shared" si="116"/>
        <v>-</v>
      </c>
      <c r="V182" s="4"/>
    </row>
    <row r="183" spans="1:22" ht="13.5" customHeight="1">
      <c r="A183" s="103"/>
      <c r="B183" s="40" t="s">
        <v>231</v>
      </c>
      <c r="C183" s="32" t="s">
        <v>232</v>
      </c>
      <c r="D183" s="33">
        <f>SUM(E183:L183)</f>
        <v>1</v>
      </c>
      <c r="E183" s="33">
        <v>0</v>
      </c>
      <c r="F183" s="33">
        <v>0</v>
      </c>
      <c r="G183" s="33">
        <v>0</v>
      </c>
      <c r="H183" s="33">
        <v>0</v>
      </c>
      <c r="I183" s="33">
        <v>1</v>
      </c>
      <c r="J183" s="33">
        <v>0</v>
      </c>
      <c r="K183" s="33">
        <v>0</v>
      </c>
      <c r="L183" s="33">
        <v>0</v>
      </c>
      <c r="M183" s="33">
        <f t="shared" si="115"/>
        <v>1</v>
      </c>
      <c r="N183" s="33">
        <v>1</v>
      </c>
      <c r="O183" s="128">
        <f t="shared" si="112"/>
        <v>139.12</v>
      </c>
      <c r="P183" s="35">
        <v>0</v>
      </c>
      <c r="Q183" s="36">
        <v>0</v>
      </c>
      <c r="R183" s="35">
        <v>139.12</v>
      </c>
      <c r="S183" s="37">
        <v>3547.56</v>
      </c>
      <c r="T183" s="38">
        <f t="shared" si="113"/>
        <v>25.5</v>
      </c>
      <c r="U183" s="39">
        <f t="shared" si="116"/>
        <v>139.12</v>
      </c>
      <c r="V183" s="4"/>
    </row>
    <row r="184" spans="1:22" ht="13.5" customHeight="1">
      <c r="A184" s="106"/>
      <c r="B184" s="82"/>
      <c r="C184" s="32" t="s">
        <v>186</v>
      </c>
      <c r="D184" s="33">
        <v>1</v>
      </c>
      <c r="E184" s="33">
        <v>0</v>
      </c>
      <c r="F184" s="33">
        <v>0</v>
      </c>
      <c r="G184" s="33">
        <v>0</v>
      </c>
      <c r="H184" s="33">
        <v>0</v>
      </c>
      <c r="I184" s="33">
        <v>0</v>
      </c>
      <c r="J184" s="33">
        <v>1</v>
      </c>
      <c r="K184" s="33">
        <v>0</v>
      </c>
      <c r="L184" s="33">
        <v>0</v>
      </c>
      <c r="M184" s="33">
        <f t="shared" si="115"/>
        <v>0</v>
      </c>
      <c r="N184" s="33">
        <v>0</v>
      </c>
      <c r="O184" s="128">
        <f t="shared" si="112"/>
        <v>0</v>
      </c>
      <c r="P184" s="35">
        <v>0</v>
      </c>
      <c r="Q184" s="36">
        <v>0</v>
      </c>
      <c r="R184" s="35">
        <v>0</v>
      </c>
      <c r="S184" s="38">
        <v>0</v>
      </c>
      <c r="T184" s="68" t="str">
        <f t="shared" si="113"/>
        <v>-</v>
      </c>
      <c r="U184" s="69" t="str">
        <f t="shared" si="116"/>
        <v>-</v>
      </c>
      <c r="V184" s="4"/>
    </row>
    <row r="185" spans="1:22" ht="13.5" customHeight="1">
      <c r="A185" s="106"/>
      <c r="B185" s="106"/>
      <c r="C185" s="32" t="s">
        <v>211</v>
      </c>
      <c r="D185" s="33">
        <f aca="true" t="shared" si="117" ref="D185:D192">SUM(E185:L185)</f>
        <v>1</v>
      </c>
      <c r="E185" s="33">
        <v>0</v>
      </c>
      <c r="F185" s="33">
        <v>0</v>
      </c>
      <c r="G185" s="33">
        <v>0</v>
      </c>
      <c r="H185" s="33">
        <v>0</v>
      </c>
      <c r="I185" s="33">
        <v>1</v>
      </c>
      <c r="J185" s="33">
        <v>0</v>
      </c>
      <c r="K185" s="33">
        <v>0</v>
      </c>
      <c r="L185" s="33">
        <v>0</v>
      </c>
      <c r="M185" s="33">
        <f t="shared" si="115"/>
        <v>1</v>
      </c>
      <c r="N185" s="33">
        <v>1</v>
      </c>
      <c r="O185" s="128">
        <f aca="true" t="shared" si="118" ref="O185:O191">IF(AND(P185=0,Q185=0,R185=0),0,SUM(P185:R185))</f>
        <v>95.85</v>
      </c>
      <c r="P185" s="35">
        <v>0</v>
      </c>
      <c r="Q185" s="36">
        <v>0</v>
      </c>
      <c r="R185" s="35">
        <v>95.85</v>
      </c>
      <c r="S185" s="37">
        <v>1581.53</v>
      </c>
      <c r="T185" s="38">
        <f t="shared" si="113"/>
        <v>16.5000521648409</v>
      </c>
      <c r="U185" s="39">
        <f t="shared" si="116"/>
        <v>95.85</v>
      </c>
      <c r="V185" s="4"/>
    </row>
    <row r="186" spans="1:22" ht="13.5" customHeight="1">
      <c r="A186" s="31"/>
      <c r="B186" s="31" t="s">
        <v>23</v>
      </c>
      <c r="C186" s="32" t="s">
        <v>98</v>
      </c>
      <c r="D186" s="33">
        <f t="shared" si="117"/>
        <v>1</v>
      </c>
      <c r="E186" s="33">
        <v>0</v>
      </c>
      <c r="F186" s="33">
        <v>0</v>
      </c>
      <c r="G186" s="33">
        <v>0</v>
      </c>
      <c r="H186" s="33">
        <v>0</v>
      </c>
      <c r="I186" s="33">
        <v>1</v>
      </c>
      <c r="J186" s="33">
        <v>0</v>
      </c>
      <c r="K186" s="33">
        <v>0</v>
      </c>
      <c r="L186" s="33">
        <v>0</v>
      </c>
      <c r="M186" s="33">
        <f t="shared" si="115"/>
        <v>1</v>
      </c>
      <c r="N186" s="33">
        <v>1</v>
      </c>
      <c r="O186" s="128">
        <f t="shared" si="118"/>
        <v>2.2</v>
      </c>
      <c r="P186" s="35">
        <v>0</v>
      </c>
      <c r="Q186" s="36">
        <v>0</v>
      </c>
      <c r="R186" s="35">
        <v>2.2</v>
      </c>
      <c r="S186" s="37">
        <v>31.68</v>
      </c>
      <c r="T186" s="38">
        <f t="shared" si="113"/>
        <v>14.399999999999999</v>
      </c>
      <c r="U186" s="39">
        <f t="shared" si="116"/>
        <v>2.2</v>
      </c>
      <c r="V186" s="4"/>
    </row>
    <row r="187" spans="1:22" ht="13.5" customHeight="1">
      <c r="A187" s="31"/>
      <c r="B187" s="50"/>
      <c r="C187" s="86" t="s">
        <v>65</v>
      </c>
      <c r="D187" s="87">
        <f t="shared" si="117"/>
        <v>9</v>
      </c>
      <c r="E187" s="87">
        <f aca="true" t="shared" si="119" ref="E187:L187">SUM(E180:E186)</f>
        <v>0</v>
      </c>
      <c r="F187" s="87">
        <f t="shared" si="119"/>
        <v>1</v>
      </c>
      <c r="G187" s="87">
        <f t="shared" si="119"/>
        <v>3</v>
      </c>
      <c r="H187" s="87">
        <f t="shared" si="119"/>
        <v>0</v>
      </c>
      <c r="I187" s="87">
        <f t="shared" si="119"/>
        <v>3</v>
      </c>
      <c r="J187" s="87">
        <f t="shared" si="119"/>
        <v>2</v>
      </c>
      <c r="K187" s="87">
        <f t="shared" si="119"/>
        <v>0</v>
      </c>
      <c r="L187" s="87">
        <f t="shared" si="119"/>
        <v>0</v>
      </c>
      <c r="M187" s="87">
        <f t="shared" si="115"/>
        <v>7</v>
      </c>
      <c r="N187" s="87">
        <f>SUM(N180:N186)</f>
        <v>6</v>
      </c>
      <c r="O187" s="88">
        <f t="shared" si="118"/>
        <v>657.64</v>
      </c>
      <c r="P187" s="110">
        <f>SUM(P180:P186)</f>
        <v>420.47</v>
      </c>
      <c r="Q187" s="89">
        <f>SUM(Q180:Q186)</f>
        <v>0</v>
      </c>
      <c r="R187" s="110">
        <f>SUM(R180:R186)</f>
        <v>237.17</v>
      </c>
      <c r="S187" s="237">
        <f>SUM(S180:S186)</f>
        <v>23002.98</v>
      </c>
      <c r="T187" s="90">
        <f aca="true" t="shared" si="120" ref="T187:T192">IF(O187=0,"-",S187/O187)</f>
        <v>34.97807310990816</v>
      </c>
      <c r="U187" s="59">
        <f t="shared" si="116"/>
        <v>109.60666666666667</v>
      </c>
      <c r="V187" s="4"/>
    </row>
    <row r="188" spans="1:22" ht="13.5" customHeight="1">
      <c r="A188" s="31"/>
      <c r="B188" s="146" t="s">
        <v>5</v>
      </c>
      <c r="C188" s="147"/>
      <c r="D188" s="148">
        <f t="shared" si="117"/>
        <v>26</v>
      </c>
      <c r="E188" s="160">
        <f aca="true" t="shared" si="121" ref="E188:L188">SUM(E171,E174,E179,E187)</f>
        <v>1</v>
      </c>
      <c r="F188" s="160">
        <f t="shared" si="121"/>
        <v>2</v>
      </c>
      <c r="G188" s="160">
        <f t="shared" si="121"/>
        <v>6</v>
      </c>
      <c r="H188" s="160">
        <f t="shared" si="121"/>
        <v>1</v>
      </c>
      <c r="I188" s="160">
        <f t="shared" si="121"/>
        <v>10</v>
      </c>
      <c r="J188" s="160">
        <f t="shared" si="121"/>
        <v>6</v>
      </c>
      <c r="K188" s="160">
        <f t="shared" si="121"/>
        <v>0</v>
      </c>
      <c r="L188" s="160">
        <f t="shared" si="121"/>
        <v>0</v>
      </c>
      <c r="M188" s="160">
        <f>SUM(M170,M174,M179,M187)</f>
        <v>16</v>
      </c>
      <c r="N188" s="160">
        <f>SUM(N171,N174,N179,N187)</f>
        <v>17</v>
      </c>
      <c r="O188" s="161">
        <f t="shared" si="118"/>
        <v>1672.33</v>
      </c>
      <c r="P188" s="162">
        <f>SUM(P171,P174,P179,P187)</f>
        <v>970.9200000000001</v>
      </c>
      <c r="Q188" s="162">
        <f>SUM(Q171,Q174,Q179,Q187)</f>
        <v>0</v>
      </c>
      <c r="R188" s="162">
        <f>SUM(R171,R174,R179,R187)</f>
        <v>701.41</v>
      </c>
      <c r="S188" s="162">
        <f>SUM(S171,S174,S179,S187)</f>
        <v>63569.649999999994</v>
      </c>
      <c r="T188" s="163">
        <f t="shared" si="120"/>
        <v>38.012623106683485</v>
      </c>
      <c r="U188" s="164">
        <f t="shared" si="116"/>
        <v>98.37235294117647</v>
      </c>
      <c r="V188" s="4"/>
    </row>
    <row r="189" spans="1:22" s="9" customFormat="1" ht="13.5" customHeight="1">
      <c r="A189" s="31"/>
      <c r="B189" s="238" t="s">
        <v>233</v>
      </c>
      <c r="C189" s="239" t="s">
        <v>234</v>
      </c>
      <c r="D189" s="240">
        <f t="shared" si="117"/>
        <v>1</v>
      </c>
      <c r="E189" s="138">
        <v>0</v>
      </c>
      <c r="F189" s="138">
        <v>0</v>
      </c>
      <c r="G189" s="138">
        <v>0</v>
      </c>
      <c r="H189" s="138">
        <v>0</v>
      </c>
      <c r="I189" s="138">
        <v>1</v>
      </c>
      <c r="J189" s="138">
        <v>0</v>
      </c>
      <c r="K189" s="138">
        <v>0</v>
      </c>
      <c r="L189" s="138">
        <v>0</v>
      </c>
      <c r="M189" s="138">
        <f>SUM(E189:I189)</f>
        <v>1</v>
      </c>
      <c r="N189" s="138">
        <v>1</v>
      </c>
      <c r="O189" s="241">
        <f t="shared" si="118"/>
        <v>54.93</v>
      </c>
      <c r="P189" s="140">
        <v>0</v>
      </c>
      <c r="Q189" s="141">
        <v>0</v>
      </c>
      <c r="R189" s="242">
        <v>54.93</v>
      </c>
      <c r="S189" s="142">
        <v>2131.28</v>
      </c>
      <c r="T189" s="143">
        <f t="shared" si="120"/>
        <v>38.799927180047334</v>
      </c>
      <c r="U189" s="144">
        <f t="shared" si="116"/>
        <v>54.93</v>
      </c>
      <c r="V189" s="4"/>
    </row>
    <row r="190" spans="1:22" ht="13.5" customHeight="1">
      <c r="A190" s="31"/>
      <c r="B190" s="146" t="s">
        <v>235</v>
      </c>
      <c r="C190" s="147"/>
      <c r="D190" s="148">
        <f t="shared" si="117"/>
        <v>1</v>
      </c>
      <c r="E190" s="149">
        <f aca="true" t="shared" si="122" ref="E190:L190">SUM(E189:E189)</f>
        <v>0</v>
      </c>
      <c r="F190" s="149">
        <f t="shared" si="122"/>
        <v>0</v>
      </c>
      <c r="G190" s="149">
        <f t="shared" si="122"/>
        <v>0</v>
      </c>
      <c r="H190" s="149">
        <f t="shared" si="122"/>
        <v>0</v>
      </c>
      <c r="I190" s="149">
        <f t="shared" si="122"/>
        <v>1</v>
      </c>
      <c r="J190" s="149">
        <f t="shared" si="122"/>
        <v>0</v>
      </c>
      <c r="K190" s="149">
        <f t="shared" si="122"/>
        <v>0</v>
      </c>
      <c r="L190" s="149">
        <f t="shared" si="122"/>
        <v>0</v>
      </c>
      <c r="M190" s="149">
        <f>SUM(E190:I190)</f>
        <v>1</v>
      </c>
      <c r="N190" s="149">
        <f>SUM(N189:N189)</f>
        <v>1</v>
      </c>
      <c r="O190" s="243">
        <f t="shared" si="118"/>
        <v>54.93</v>
      </c>
      <c r="P190" s="244">
        <f>SUM(P189:P189)</f>
        <v>0</v>
      </c>
      <c r="Q190" s="151">
        <f>SUM(Q189:Q189)</f>
        <v>0</v>
      </c>
      <c r="R190" s="244">
        <f>SUM(R189:R189)</f>
        <v>54.93</v>
      </c>
      <c r="S190" s="245">
        <f>SUM(S189:S189)</f>
        <v>2131.28</v>
      </c>
      <c r="T190" s="152">
        <f t="shared" si="120"/>
        <v>38.799927180047334</v>
      </c>
      <c r="U190" s="153">
        <f t="shared" si="116"/>
        <v>54.93</v>
      </c>
      <c r="V190" s="4"/>
    </row>
    <row r="191" spans="1:22" ht="15.75" customHeight="1">
      <c r="A191" s="111"/>
      <c r="B191" s="112" t="s">
        <v>221</v>
      </c>
      <c r="C191" s="113"/>
      <c r="D191" s="199">
        <f t="shared" si="117"/>
        <v>27</v>
      </c>
      <c r="E191" s="115">
        <f aca="true" t="shared" si="123" ref="E191:L191">SUM(E188,E190)</f>
        <v>1</v>
      </c>
      <c r="F191" s="115">
        <f t="shared" si="123"/>
        <v>2</v>
      </c>
      <c r="G191" s="115">
        <f t="shared" si="123"/>
        <v>6</v>
      </c>
      <c r="H191" s="115">
        <f t="shared" si="123"/>
        <v>1</v>
      </c>
      <c r="I191" s="115">
        <f t="shared" si="123"/>
        <v>11</v>
      </c>
      <c r="J191" s="115">
        <f t="shared" si="123"/>
        <v>6</v>
      </c>
      <c r="K191" s="115">
        <f t="shared" si="123"/>
        <v>0</v>
      </c>
      <c r="L191" s="115">
        <f t="shared" si="123"/>
        <v>0</v>
      </c>
      <c r="M191" s="115">
        <f>SUM(E191:I191)</f>
        <v>21</v>
      </c>
      <c r="N191" s="115">
        <f>SUM(N188,N190)</f>
        <v>18</v>
      </c>
      <c r="O191" s="116">
        <f t="shared" si="118"/>
        <v>1727.26</v>
      </c>
      <c r="P191" s="118">
        <f>SUM(P188,P190)</f>
        <v>970.9200000000001</v>
      </c>
      <c r="Q191" s="118">
        <f>SUM(Q188,Q190)</f>
        <v>0</v>
      </c>
      <c r="R191" s="118">
        <f>SUM(R188,R190)</f>
        <v>756.3399999999999</v>
      </c>
      <c r="S191" s="120">
        <f>SUM(S188,S190)</f>
        <v>65700.93</v>
      </c>
      <c r="T191" s="120">
        <f t="shared" si="120"/>
        <v>38.03766080381644</v>
      </c>
      <c r="U191" s="121">
        <f t="shared" si="116"/>
        <v>95.9588888888889</v>
      </c>
      <c r="V191" s="4"/>
    </row>
    <row r="192" spans="1:21" s="9" customFormat="1" ht="13.5" customHeight="1">
      <c r="A192" s="31"/>
      <c r="B192" s="172" t="s">
        <v>236</v>
      </c>
      <c r="C192" s="246" t="s">
        <v>75</v>
      </c>
      <c r="D192" s="211">
        <f t="shared" si="117"/>
        <v>1</v>
      </c>
      <c r="E192" s="33">
        <v>0</v>
      </c>
      <c r="F192" s="33">
        <v>1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f>SUM(E192:L192)</f>
        <v>1</v>
      </c>
      <c r="N192" s="33">
        <v>0</v>
      </c>
      <c r="O192" s="34">
        <v>0</v>
      </c>
      <c r="P192" s="35">
        <v>0</v>
      </c>
      <c r="Q192" s="36">
        <v>0</v>
      </c>
      <c r="R192" s="35">
        <v>0</v>
      </c>
      <c r="S192" s="38">
        <v>0</v>
      </c>
      <c r="T192" s="68" t="str">
        <f t="shared" si="120"/>
        <v>-</v>
      </c>
      <c r="U192" s="69" t="str">
        <f t="shared" si="116"/>
        <v>-</v>
      </c>
    </row>
    <row r="193" spans="1:22" ht="13.5" customHeight="1">
      <c r="A193" s="31"/>
      <c r="B193" s="236"/>
      <c r="C193" s="239" t="s">
        <v>237</v>
      </c>
      <c r="D193" s="240">
        <f aca="true" t="shared" si="124" ref="D193:D206">SUM(E193:L193)</f>
        <v>1</v>
      </c>
      <c r="E193" s="138">
        <v>0</v>
      </c>
      <c r="F193" s="138">
        <v>0</v>
      </c>
      <c r="G193" s="138">
        <v>0</v>
      </c>
      <c r="H193" s="138">
        <v>0</v>
      </c>
      <c r="I193" s="138">
        <v>1</v>
      </c>
      <c r="J193" s="138">
        <v>0</v>
      </c>
      <c r="K193" s="138">
        <v>0</v>
      </c>
      <c r="L193" s="138">
        <v>0</v>
      </c>
      <c r="M193" s="138">
        <f>SUM(E193:I193)</f>
        <v>1</v>
      </c>
      <c r="N193" s="138">
        <v>1</v>
      </c>
      <c r="O193" s="139">
        <f aca="true" t="shared" si="125" ref="O193:O203">IF(AND(P193=0,Q193=0,R193=0),0,SUM(P193:R193))</f>
        <v>115.6</v>
      </c>
      <c r="P193" s="140">
        <v>0</v>
      </c>
      <c r="Q193" s="141">
        <v>0</v>
      </c>
      <c r="R193" s="140">
        <v>115.6</v>
      </c>
      <c r="S193" s="142">
        <v>3098.08</v>
      </c>
      <c r="T193" s="143">
        <f aca="true" t="shared" si="126" ref="T193:T206">IF(O193=0,"-",S193/O193)</f>
        <v>26.8</v>
      </c>
      <c r="U193" s="144">
        <f aca="true" t="shared" si="127" ref="U193:U206">IF(O193=0,"-",O193/N193)</f>
        <v>115.6</v>
      </c>
      <c r="V193" s="9"/>
    </row>
    <row r="194" spans="1:22" s="9" customFormat="1" ht="13.5" customHeight="1">
      <c r="A194" s="40"/>
      <c r="B194" s="236" t="s">
        <v>69</v>
      </c>
      <c r="C194" s="137" t="s">
        <v>239</v>
      </c>
      <c r="D194" s="240">
        <f t="shared" si="124"/>
        <v>2</v>
      </c>
      <c r="E194" s="138">
        <v>0</v>
      </c>
      <c r="F194" s="138">
        <v>0</v>
      </c>
      <c r="G194" s="138">
        <v>0</v>
      </c>
      <c r="H194" s="138">
        <v>0</v>
      </c>
      <c r="I194" s="138">
        <v>2</v>
      </c>
      <c r="J194" s="138">
        <v>0</v>
      </c>
      <c r="K194" s="138">
        <v>0</v>
      </c>
      <c r="L194" s="138">
        <v>0</v>
      </c>
      <c r="M194" s="240">
        <f>SUM(E194:I194)</f>
        <v>2</v>
      </c>
      <c r="N194" s="138">
        <v>2</v>
      </c>
      <c r="O194" s="139">
        <f t="shared" si="125"/>
        <v>49.7</v>
      </c>
      <c r="P194" s="140">
        <v>0</v>
      </c>
      <c r="Q194" s="141">
        <v>0</v>
      </c>
      <c r="R194" s="140">
        <v>49.7</v>
      </c>
      <c r="S194" s="142">
        <v>1248.96</v>
      </c>
      <c r="T194" s="143">
        <f t="shared" si="126"/>
        <v>25.129979879275652</v>
      </c>
      <c r="U194" s="144">
        <f t="shared" si="127"/>
        <v>24.85</v>
      </c>
      <c r="V194" s="4"/>
    </row>
    <row r="195" spans="1:22" ht="13.5" customHeight="1">
      <c r="A195" s="40"/>
      <c r="B195" s="247" t="s">
        <v>240</v>
      </c>
      <c r="C195" s="248" t="s">
        <v>137</v>
      </c>
      <c r="D195" s="249">
        <f t="shared" si="124"/>
        <v>1</v>
      </c>
      <c r="E195" s="249">
        <v>0</v>
      </c>
      <c r="F195" s="249">
        <v>0</v>
      </c>
      <c r="G195" s="249">
        <v>0</v>
      </c>
      <c r="H195" s="249">
        <v>0</v>
      </c>
      <c r="I195" s="249">
        <v>1</v>
      </c>
      <c r="J195" s="249">
        <v>0</v>
      </c>
      <c r="K195" s="249">
        <v>0</v>
      </c>
      <c r="L195" s="249">
        <v>0</v>
      </c>
      <c r="M195" s="249">
        <f>SUM(E195:I195)</f>
        <v>1</v>
      </c>
      <c r="N195" s="249">
        <v>1</v>
      </c>
      <c r="O195" s="250">
        <f t="shared" si="125"/>
        <v>20.72</v>
      </c>
      <c r="P195" s="251">
        <v>0</v>
      </c>
      <c r="Q195" s="252">
        <v>0</v>
      </c>
      <c r="R195" s="253">
        <v>20.72</v>
      </c>
      <c r="S195" s="254">
        <v>368.82</v>
      </c>
      <c r="T195" s="255">
        <f t="shared" si="126"/>
        <v>17.80019305019305</v>
      </c>
      <c r="U195" s="145">
        <f t="shared" si="127"/>
        <v>20.72</v>
      </c>
      <c r="V195" s="4"/>
    </row>
    <row r="196" spans="1:22" ht="13.5" customHeight="1">
      <c r="A196" s="40"/>
      <c r="B196" s="146" t="s">
        <v>5</v>
      </c>
      <c r="C196" s="147"/>
      <c r="D196" s="148">
        <f t="shared" si="124"/>
        <v>5</v>
      </c>
      <c r="E196" s="148">
        <f aca="true" t="shared" si="128" ref="E196:N196">SUM(E192:E195)</f>
        <v>0</v>
      </c>
      <c r="F196" s="148">
        <f t="shared" si="128"/>
        <v>1</v>
      </c>
      <c r="G196" s="148">
        <f t="shared" si="128"/>
        <v>0</v>
      </c>
      <c r="H196" s="148">
        <f t="shared" si="128"/>
        <v>0</v>
      </c>
      <c r="I196" s="148">
        <f t="shared" si="128"/>
        <v>4</v>
      </c>
      <c r="J196" s="148">
        <f t="shared" si="128"/>
        <v>0</v>
      </c>
      <c r="K196" s="148">
        <f t="shared" si="128"/>
        <v>0</v>
      </c>
      <c r="L196" s="148">
        <f t="shared" si="128"/>
        <v>0</v>
      </c>
      <c r="M196" s="148">
        <f t="shared" si="128"/>
        <v>5</v>
      </c>
      <c r="N196" s="148">
        <f t="shared" si="128"/>
        <v>4</v>
      </c>
      <c r="O196" s="256">
        <f t="shared" si="125"/>
        <v>186.02</v>
      </c>
      <c r="P196" s="257">
        <f>SUM(P192:P195)</f>
        <v>0</v>
      </c>
      <c r="Q196" s="257">
        <f>SUM(Q192:Q195)</f>
        <v>0</v>
      </c>
      <c r="R196" s="164">
        <f>SUM(R192:R195)</f>
        <v>186.02</v>
      </c>
      <c r="S196" s="164">
        <f>SUM(S192:S195)</f>
        <v>4715.86</v>
      </c>
      <c r="T196" s="163">
        <f t="shared" si="126"/>
        <v>25.351360068809804</v>
      </c>
      <c r="U196" s="164">
        <f t="shared" si="127"/>
        <v>46.505</v>
      </c>
      <c r="V196" s="4"/>
    </row>
    <row r="197" spans="1:22" ht="13.5" customHeight="1">
      <c r="A197" s="31"/>
      <c r="B197" s="31"/>
      <c r="C197" s="32" t="s">
        <v>147</v>
      </c>
      <c r="D197" s="33">
        <f t="shared" si="124"/>
        <v>4</v>
      </c>
      <c r="E197" s="33">
        <v>4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f aca="true" t="shared" si="129" ref="M197:M204">SUM(E197:I197)</f>
        <v>4</v>
      </c>
      <c r="N197" s="33">
        <v>4</v>
      </c>
      <c r="O197" s="34">
        <f t="shared" si="125"/>
        <v>60.54</v>
      </c>
      <c r="P197" s="35">
        <v>60.54</v>
      </c>
      <c r="Q197" s="36">
        <v>0</v>
      </c>
      <c r="R197" s="35">
        <v>0</v>
      </c>
      <c r="S197" s="37">
        <v>1002.32</v>
      </c>
      <c r="T197" s="38">
        <f t="shared" si="126"/>
        <v>16.556326395771393</v>
      </c>
      <c r="U197" s="39">
        <f t="shared" si="127"/>
        <v>15.135</v>
      </c>
      <c r="V197" s="4"/>
    </row>
    <row r="198" spans="1:22" ht="13.5" customHeight="1">
      <c r="A198" s="31"/>
      <c r="B198" s="31"/>
      <c r="C198" s="32" t="s">
        <v>43</v>
      </c>
      <c r="D198" s="33">
        <f t="shared" si="124"/>
        <v>1</v>
      </c>
      <c r="E198" s="33">
        <v>0</v>
      </c>
      <c r="F198" s="33">
        <v>0</v>
      </c>
      <c r="G198" s="33">
        <v>0</v>
      </c>
      <c r="H198" s="33">
        <v>0</v>
      </c>
      <c r="I198" s="33">
        <v>1</v>
      </c>
      <c r="J198" s="33">
        <v>0</v>
      </c>
      <c r="K198" s="33">
        <v>0</v>
      </c>
      <c r="L198" s="33">
        <v>0</v>
      </c>
      <c r="M198" s="33">
        <f t="shared" si="129"/>
        <v>1</v>
      </c>
      <c r="N198" s="33">
        <v>1</v>
      </c>
      <c r="O198" s="34">
        <f t="shared" si="125"/>
        <v>7.9</v>
      </c>
      <c r="P198" s="35">
        <v>0</v>
      </c>
      <c r="Q198" s="36">
        <v>0</v>
      </c>
      <c r="R198" s="35">
        <v>7.9</v>
      </c>
      <c r="S198" s="37">
        <v>133.96</v>
      </c>
      <c r="T198" s="38">
        <f t="shared" si="126"/>
        <v>16.956962025316457</v>
      </c>
      <c r="U198" s="39">
        <f t="shared" si="127"/>
        <v>7.9</v>
      </c>
      <c r="V198" s="9"/>
    </row>
    <row r="199" spans="1:22" ht="13.5" customHeight="1">
      <c r="A199" s="60" t="s">
        <v>222</v>
      </c>
      <c r="B199" s="40" t="s">
        <v>241</v>
      </c>
      <c r="C199" s="32" t="s">
        <v>242</v>
      </c>
      <c r="D199" s="33">
        <f t="shared" si="124"/>
        <v>3</v>
      </c>
      <c r="E199" s="33">
        <v>1</v>
      </c>
      <c r="F199" s="33">
        <v>1</v>
      </c>
      <c r="G199" s="33">
        <v>1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f t="shared" si="129"/>
        <v>3</v>
      </c>
      <c r="N199" s="33">
        <v>2</v>
      </c>
      <c r="O199" s="34">
        <f t="shared" si="125"/>
        <v>16.8</v>
      </c>
      <c r="P199" s="71">
        <v>16.8</v>
      </c>
      <c r="Q199" s="36">
        <v>0</v>
      </c>
      <c r="R199" s="71">
        <v>0</v>
      </c>
      <c r="S199" s="37">
        <v>379.82</v>
      </c>
      <c r="T199" s="38">
        <f t="shared" si="126"/>
        <v>22.60833333333333</v>
      </c>
      <c r="U199" s="39">
        <f t="shared" si="127"/>
        <v>8.4</v>
      </c>
      <c r="V199" s="9"/>
    </row>
    <row r="200" spans="1:22" ht="13.5" customHeight="1">
      <c r="A200" s="60"/>
      <c r="B200" s="40"/>
      <c r="C200" s="32" t="s">
        <v>243</v>
      </c>
      <c r="D200" s="33">
        <f t="shared" si="124"/>
        <v>1</v>
      </c>
      <c r="E200" s="33">
        <v>0</v>
      </c>
      <c r="F200" s="33">
        <v>0</v>
      </c>
      <c r="G200" s="33">
        <v>0</v>
      </c>
      <c r="H200" s="33">
        <v>0</v>
      </c>
      <c r="I200" s="33">
        <v>1</v>
      </c>
      <c r="J200" s="33">
        <v>0</v>
      </c>
      <c r="K200" s="33">
        <v>0</v>
      </c>
      <c r="L200" s="33">
        <v>0</v>
      </c>
      <c r="M200" s="33">
        <f t="shared" si="129"/>
        <v>1</v>
      </c>
      <c r="N200" s="33">
        <v>1</v>
      </c>
      <c r="O200" s="34">
        <f t="shared" si="125"/>
        <v>34.1</v>
      </c>
      <c r="P200" s="71">
        <v>0</v>
      </c>
      <c r="Q200" s="36">
        <v>0</v>
      </c>
      <c r="R200" s="71">
        <v>34.1</v>
      </c>
      <c r="S200" s="37">
        <v>851.75</v>
      </c>
      <c r="T200" s="38">
        <f t="shared" si="126"/>
        <v>24.978005865102638</v>
      </c>
      <c r="U200" s="39">
        <f t="shared" si="127"/>
        <v>34.1</v>
      </c>
      <c r="V200" s="9"/>
    </row>
    <row r="201" spans="1:22" ht="13.5" customHeight="1">
      <c r="A201" s="60"/>
      <c r="B201" s="82"/>
      <c r="C201" s="32" t="s">
        <v>83</v>
      </c>
      <c r="D201" s="33">
        <f t="shared" si="124"/>
        <v>1</v>
      </c>
      <c r="E201" s="33">
        <v>0</v>
      </c>
      <c r="F201" s="33">
        <v>0</v>
      </c>
      <c r="G201" s="33">
        <v>0</v>
      </c>
      <c r="H201" s="33">
        <v>0</v>
      </c>
      <c r="I201" s="33">
        <v>1</v>
      </c>
      <c r="J201" s="33">
        <v>0</v>
      </c>
      <c r="K201" s="33">
        <v>0</v>
      </c>
      <c r="L201" s="33">
        <v>0</v>
      </c>
      <c r="M201" s="33">
        <f t="shared" si="129"/>
        <v>1</v>
      </c>
      <c r="N201" s="33">
        <v>1</v>
      </c>
      <c r="O201" s="34">
        <f t="shared" si="125"/>
        <v>92.8</v>
      </c>
      <c r="P201" s="71">
        <v>0</v>
      </c>
      <c r="Q201" s="36">
        <v>0</v>
      </c>
      <c r="R201" s="71">
        <v>92.8</v>
      </c>
      <c r="S201" s="37">
        <v>3247.65</v>
      </c>
      <c r="T201" s="38">
        <f t="shared" si="126"/>
        <v>34.996228448275865</v>
      </c>
      <c r="U201" s="39">
        <f t="shared" si="127"/>
        <v>92.8</v>
      </c>
      <c r="V201" s="9"/>
    </row>
    <row r="202" spans="1:22" ht="13.5" customHeight="1">
      <c r="A202" s="31"/>
      <c r="B202" s="82"/>
      <c r="C202" s="32" t="s">
        <v>244</v>
      </c>
      <c r="D202" s="33">
        <f t="shared" si="124"/>
        <v>1</v>
      </c>
      <c r="E202" s="33">
        <v>0</v>
      </c>
      <c r="F202" s="33">
        <v>0</v>
      </c>
      <c r="G202" s="33">
        <v>0</v>
      </c>
      <c r="H202" s="33">
        <v>0</v>
      </c>
      <c r="I202" s="33">
        <v>1</v>
      </c>
      <c r="J202" s="33">
        <v>0</v>
      </c>
      <c r="K202" s="33">
        <v>0</v>
      </c>
      <c r="L202" s="33">
        <v>0</v>
      </c>
      <c r="M202" s="33">
        <f t="shared" si="129"/>
        <v>1</v>
      </c>
      <c r="N202" s="33">
        <v>1</v>
      </c>
      <c r="O202" s="34">
        <f t="shared" si="125"/>
        <v>51.77</v>
      </c>
      <c r="P202" s="71">
        <v>0</v>
      </c>
      <c r="Q202" s="36">
        <v>0</v>
      </c>
      <c r="R202" s="71">
        <v>51.77</v>
      </c>
      <c r="S202" s="37">
        <v>1138.94</v>
      </c>
      <c r="T202" s="38">
        <f t="shared" si="126"/>
        <v>22</v>
      </c>
      <c r="U202" s="39">
        <f t="shared" si="127"/>
        <v>51.77</v>
      </c>
      <c r="V202" s="9"/>
    </row>
    <row r="203" spans="1:22" ht="13.5" customHeight="1">
      <c r="A203" s="31"/>
      <c r="B203" s="82"/>
      <c r="C203" s="32" t="s">
        <v>217</v>
      </c>
      <c r="D203" s="33">
        <f t="shared" si="124"/>
        <v>2</v>
      </c>
      <c r="E203" s="33">
        <v>0</v>
      </c>
      <c r="F203" s="33">
        <v>0</v>
      </c>
      <c r="G203" s="33">
        <v>0</v>
      </c>
      <c r="H203" s="33">
        <v>0</v>
      </c>
      <c r="I203" s="33">
        <v>2</v>
      </c>
      <c r="J203" s="33">
        <v>0</v>
      </c>
      <c r="K203" s="33">
        <v>0</v>
      </c>
      <c r="L203" s="33">
        <v>0</v>
      </c>
      <c r="M203" s="33">
        <f t="shared" si="129"/>
        <v>2</v>
      </c>
      <c r="N203" s="33">
        <v>1</v>
      </c>
      <c r="O203" s="34">
        <f t="shared" si="125"/>
        <v>6.6</v>
      </c>
      <c r="P203" s="71">
        <v>0</v>
      </c>
      <c r="Q203" s="36">
        <v>0</v>
      </c>
      <c r="R203" s="71">
        <v>6.6</v>
      </c>
      <c r="S203" s="37">
        <v>188.96</v>
      </c>
      <c r="T203" s="38">
        <f t="shared" si="126"/>
        <v>28.630303030303033</v>
      </c>
      <c r="U203" s="39">
        <f t="shared" si="127"/>
        <v>6.6</v>
      </c>
      <c r="V203" s="9"/>
    </row>
    <row r="204" spans="1:22" ht="13.5" customHeight="1">
      <c r="A204" s="31"/>
      <c r="B204" s="247" t="s">
        <v>8</v>
      </c>
      <c r="C204" s="258" t="s">
        <v>245</v>
      </c>
      <c r="D204" s="230">
        <f t="shared" si="124"/>
        <v>1</v>
      </c>
      <c r="E204" s="230">
        <v>0</v>
      </c>
      <c r="F204" s="230">
        <v>0</v>
      </c>
      <c r="G204" s="230">
        <v>0</v>
      </c>
      <c r="H204" s="230">
        <v>0</v>
      </c>
      <c r="I204" s="230">
        <v>0</v>
      </c>
      <c r="J204" s="230">
        <v>1</v>
      </c>
      <c r="K204" s="230">
        <v>0</v>
      </c>
      <c r="L204" s="230">
        <v>0</v>
      </c>
      <c r="M204" s="33">
        <f t="shared" si="129"/>
        <v>0</v>
      </c>
      <c r="N204" s="249">
        <v>0</v>
      </c>
      <c r="O204" s="250">
        <v>0</v>
      </c>
      <c r="P204" s="251">
        <v>0</v>
      </c>
      <c r="Q204" s="252">
        <v>0</v>
      </c>
      <c r="R204" s="251">
        <v>0</v>
      </c>
      <c r="S204" s="255">
        <v>0</v>
      </c>
      <c r="T204" s="259" t="str">
        <f t="shared" si="126"/>
        <v>-</v>
      </c>
      <c r="U204" s="260" t="str">
        <f t="shared" si="127"/>
        <v>-</v>
      </c>
      <c r="V204" s="9"/>
    </row>
    <row r="205" spans="1:22" ht="16.5" customHeight="1">
      <c r="A205" s="60"/>
      <c r="B205" s="342" t="s">
        <v>246</v>
      </c>
      <c r="C205" s="343"/>
      <c r="D205" s="148">
        <f t="shared" si="124"/>
        <v>14</v>
      </c>
      <c r="E205" s="148">
        <f aca="true" t="shared" si="130" ref="E205:N205">SUM(E197:E204)</f>
        <v>5</v>
      </c>
      <c r="F205" s="148">
        <f t="shared" si="130"/>
        <v>1</v>
      </c>
      <c r="G205" s="148">
        <f t="shared" si="130"/>
        <v>1</v>
      </c>
      <c r="H205" s="148">
        <f t="shared" si="130"/>
        <v>0</v>
      </c>
      <c r="I205" s="148">
        <f t="shared" si="130"/>
        <v>6</v>
      </c>
      <c r="J205" s="148">
        <f t="shared" si="130"/>
        <v>1</v>
      </c>
      <c r="K205" s="148">
        <f t="shared" si="130"/>
        <v>0</v>
      </c>
      <c r="L205" s="148">
        <f t="shared" si="130"/>
        <v>0</v>
      </c>
      <c r="M205" s="148">
        <f t="shared" si="130"/>
        <v>13</v>
      </c>
      <c r="N205" s="148">
        <f t="shared" si="130"/>
        <v>11</v>
      </c>
      <c r="O205" s="261">
        <f>IF(AND(P205=0,Q205=0,R205=0),0,SUM(P205:R205))</f>
        <v>270.51</v>
      </c>
      <c r="P205" s="262">
        <f>SUM(P197:P204)</f>
        <v>77.34</v>
      </c>
      <c r="Q205" s="262">
        <f>SUM(Q197:Q204)</f>
        <v>0</v>
      </c>
      <c r="R205" s="263">
        <f>SUM(R197:R204)</f>
        <v>193.17000000000002</v>
      </c>
      <c r="S205" s="263">
        <f>SUM(S197:S204)</f>
        <v>6943.400000000001</v>
      </c>
      <c r="T205" s="164">
        <f t="shared" si="126"/>
        <v>25.667812650179293</v>
      </c>
      <c r="U205" s="164">
        <f t="shared" si="127"/>
        <v>24.59181818181818</v>
      </c>
      <c r="V205" s="9"/>
    </row>
    <row r="206" spans="1:22" ht="13.5" customHeight="1">
      <c r="A206" s="31"/>
      <c r="B206" s="136" t="s">
        <v>114</v>
      </c>
      <c r="C206" s="137" t="s">
        <v>247</v>
      </c>
      <c r="D206" s="240">
        <f t="shared" si="124"/>
        <v>1</v>
      </c>
      <c r="E206" s="138">
        <v>0</v>
      </c>
      <c r="F206" s="138">
        <v>0</v>
      </c>
      <c r="G206" s="138">
        <v>0</v>
      </c>
      <c r="H206" s="138">
        <v>0</v>
      </c>
      <c r="I206" s="138">
        <v>1</v>
      </c>
      <c r="J206" s="138">
        <v>0</v>
      </c>
      <c r="K206" s="138">
        <v>0</v>
      </c>
      <c r="L206" s="138">
        <v>0</v>
      </c>
      <c r="M206" s="138">
        <f>SUM(E206:I206)</f>
        <v>1</v>
      </c>
      <c r="N206" s="138">
        <v>1</v>
      </c>
      <c r="O206" s="139">
        <f>IF(AND(P206=0,Q206=0,R206=0),0,SUM(P206:R206))</f>
        <v>306</v>
      </c>
      <c r="P206" s="140">
        <v>0</v>
      </c>
      <c r="Q206" s="141">
        <v>0</v>
      </c>
      <c r="R206" s="140">
        <v>306</v>
      </c>
      <c r="S206" s="255">
        <v>5814</v>
      </c>
      <c r="T206" s="143">
        <f t="shared" si="126"/>
        <v>19</v>
      </c>
      <c r="U206" s="144">
        <f t="shared" si="127"/>
        <v>306</v>
      </c>
      <c r="V206" s="9"/>
    </row>
    <row r="207" spans="1:22" ht="15.75" customHeight="1">
      <c r="A207" s="31"/>
      <c r="B207" s="146" t="s">
        <v>183</v>
      </c>
      <c r="C207" s="147"/>
      <c r="D207" s="160">
        <f aca="true" t="shared" si="131" ref="D207:M207">D206</f>
        <v>1</v>
      </c>
      <c r="E207" s="160">
        <f t="shared" si="131"/>
        <v>0</v>
      </c>
      <c r="F207" s="160">
        <f t="shared" si="131"/>
        <v>0</v>
      </c>
      <c r="G207" s="160">
        <f t="shared" si="131"/>
        <v>0</v>
      </c>
      <c r="H207" s="160">
        <f t="shared" si="131"/>
        <v>0</v>
      </c>
      <c r="I207" s="160">
        <f t="shared" si="131"/>
        <v>1</v>
      </c>
      <c r="J207" s="160">
        <f t="shared" si="131"/>
        <v>0</v>
      </c>
      <c r="K207" s="160">
        <f t="shared" si="131"/>
        <v>0</v>
      </c>
      <c r="L207" s="160">
        <f t="shared" si="131"/>
        <v>0</v>
      </c>
      <c r="M207" s="160">
        <f t="shared" si="131"/>
        <v>1</v>
      </c>
      <c r="N207" s="160">
        <f aca="true" t="shared" si="132" ref="N207:U207">N206</f>
        <v>1</v>
      </c>
      <c r="O207" s="161">
        <f t="shared" si="132"/>
        <v>306</v>
      </c>
      <c r="P207" s="161">
        <f t="shared" si="132"/>
        <v>0</v>
      </c>
      <c r="Q207" s="161">
        <f t="shared" si="132"/>
        <v>0</v>
      </c>
      <c r="R207" s="161">
        <f t="shared" si="132"/>
        <v>306</v>
      </c>
      <c r="S207" s="163">
        <f t="shared" si="132"/>
        <v>5814</v>
      </c>
      <c r="T207" s="163">
        <f t="shared" si="132"/>
        <v>19</v>
      </c>
      <c r="U207" s="164">
        <f t="shared" si="132"/>
        <v>306</v>
      </c>
      <c r="V207" s="4"/>
    </row>
    <row r="208" spans="1:22" ht="19.5" customHeight="1">
      <c r="A208" s="264"/>
      <c r="B208" s="112" t="s">
        <v>221</v>
      </c>
      <c r="C208" s="113"/>
      <c r="D208" s="199">
        <f aca="true" t="shared" si="133" ref="D208:D217">SUM(E208:L208)</f>
        <v>20</v>
      </c>
      <c r="E208" s="199">
        <f aca="true" t="shared" si="134" ref="E208:L208">E205+E196+E207</f>
        <v>5</v>
      </c>
      <c r="F208" s="199">
        <f t="shared" si="134"/>
        <v>2</v>
      </c>
      <c r="G208" s="199">
        <f t="shared" si="134"/>
        <v>1</v>
      </c>
      <c r="H208" s="199">
        <f t="shared" si="134"/>
        <v>0</v>
      </c>
      <c r="I208" s="199">
        <f t="shared" si="134"/>
        <v>11</v>
      </c>
      <c r="J208" s="199">
        <f t="shared" si="134"/>
        <v>1</v>
      </c>
      <c r="K208" s="199">
        <f t="shared" si="134"/>
        <v>0</v>
      </c>
      <c r="L208" s="199">
        <f t="shared" si="134"/>
        <v>0</v>
      </c>
      <c r="M208" s="199">
        <f aca="true" t="shared" si="135" ref="M208:M217">SUM(E208:I208)</f>
        <v>19</v>
      </c>
      <c r="N208" s="199">
        <f>N205+N196+N207</f>
        <v>16</v>
      </c>
      <c r="O208" s="265">
        <f aca="true" t="shared" si="136" ref="O208:O217">IF(AND(P208=0,Q208=0,R208=0),0,SUM(P208:R208))</f>
        <v>762.5300000000001</v>
      </c>
      <c r="P208" s="266">
        <f>P205+P196+P207</f>
        <v>77.34</v>
      </c>
      <c r="Q208" s="267">
        <f>Q205+Q196+Q207</f>
        <v>0</v>
      </c>
      <c r="R208" s="266">
        <f>R205+R196+R207</f>
        <v>685.19</v>
      </c>
      <c r="S208" s="121">
        <f>S205+S196+S207</f>
        <v>17473.260000000002</v>
      </c>
      <c r="T208" s="121">
        <f aca="true" t="shared" si="137" ref="T208:T217">IF(O208=0,"-",S208/O208)</f>
        <v>22.914849251832713</v>
      </c>
      <c r="U208" s="121">
        <f aca="true" t="shared" si="138" ref="U208:U217">IF(O208=0,"-",O208/N208)</f>
        <v>47.658125000000005</v>
      </c>
      <c r="V208" s="4"/>
    </row>
    <row r="209" spans="1:22" ht="13.5" customHeight="1">
      <c r="A209" s="40"/>
      <c r="B209" s="40"/>
      <c r="C209" s="32" t="s">
        <v>248</v>
      </c>
      <c r="D209" s="33">
        <f t="shared" si="133"/>
        <v>1</v>
      </c>
      <c r="E209" s="33">
        <v>0</v>
      </c>
      <c r="F209" s="33">
        <v>0</v>
      </c>
      <c r="G209" s="33">
        <v>1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f t="shared" si="135"/>
        <v>1</v>
      </c>
      <c r="N209" s="33">
        <v>0</v>
      </c>
      <c r="O209" s="34">
        <f t="shared" si="136"/>
        <v>0</v>
      </c>
      <c r="P209" s="35">
        <v>0</v>
      </c>
      <c r="Q209" s="36">
        <v>0</v>
      </c>
      <c r="R209" s="35">
        <v>0</v>
      </c>
      <c r="S209" s="37">
        <v>0</v>
      </c>
      <c r="T209" s="38" t="str">
        <f t="shared" si="137"/>
        <v>-</v>
      </c>
      <c r="U209" s="39" t="str">
        <f t="shared" si="138"/>
        <v>-</v>
      </c>
      <c r="V209" s="4"/>
    </row>
    <row r="210" spans="1:22" ht="13.5" customHeight="1">
      <c r="A210" s="40"/>
      <c r="B210" s="158"/>
      <c r="C210" s="32" t="s">
        <v>249</v>
      </c>
      <c r="D210" s="33">
        <f t="shared" si="133"/>
        <v>3</v>
      </c>
      <c r="E210" s="33">
        <v>0</v>
      </c>
      <c r="F210" s="33">
        <v>0</v>
      </c>
      <c r="G210" s="33">
        <v>0</v>
      </c>
      <c r="H210" s="33">
        <v>0</v>
      </c>
      <c r="I210" s="33">
        <v>2</v>
      </c>
      <c r="J210" s="33">
        <v>1</v>
      </c>
      <c r="K210" s="33">
        <v>0</v>
      </c>
      <c r="L210" s="33">
        <v>0</v>
      </c>
      <c r="M210" s="33">
        <f t="shared" si="135"/>
        <v>2</v>
      </c>
      <c r="N210" s="33">
        <v>2</v>
      </c>
      <c r="O210" s="34">
        <f t="shared" si="136"/>
        <v>142.3</v>
      </c>
      <c r="P210" s="35">
        <v>0</v>
      </c>
      <c r="Q210" s="36">
        <v>0</v>
      </c>
      <c r="R210" s="35">
        <v>142.3</v>
      </c>
      <c r="S210" s="37">
        <v>2976.09</v>
      </c>
      <c r="T210" s="38">
        <f t="shared" si="137"/>
        <v>20.914195361911453</v>
      </c>
      <c r="U210" s="39">
        <f t="shared" si="138"/>
        <v>71.15</v>
      </c>
      <c r="V210" s="4"/>
    </row>
    <row r="211" spans="1:22" ht="13.5" customHeight="1">
      <c r="A211" s="40"/>
      <c r="B211" s="40"/>
      <c r="C211" s="32" t="s">
        <v>250</v>
      </c>
      <c r="D211" s="33">
        <f t="shared" si="133"/>
        <v>1</v>
      </c>
      <c r="E211" s="33">
        <v>0</v>
      </c>
      <c r="F211" s="33">
        <v>0</v>
      </c>
      <c r="G211" s="33">
        <v>0</v>
      </c>
      <c r="H211" s="33">
        <v>0</v>
      </c>
      <c r="I211" s="33">
        <v>1</v>
      </c>
      <c r="J211" s="33">
        <v>0</v>
      </c>
      <c r="K211" s="33">
        <v>0</v>
      </c>
      <c r="L211" s="33">
        <v>0</v>
      </c>
      <c r="M211" s="33">
        <f t="shared" si="135"/>
        <v>1</v>
      </c>
      <c r="N211" s="33">
        <v>1</v>
      </c>
      <c r="O211" s="34">
        <f t="shared" si="136"/>
        <v>54.4</v>
      </c>
      <c r="P211" s="35">
        <v>0</v>
      </c>
      <c r="Q211" s="36">
        <v>0</v>
      </c>
      <c r="R211" s="35">
        <v>54.4</v>
      </c>
      <c r="S211" s="37">
        <v>1088</v>
      </c>
      <c r="T211" s="38">
        <f t="shared" si="137"/>
        <v>20</v>
      </c>
      <c r="U211" s="39">
        <f t="shared" si="138"/>
        <v>54.4</v>
      </c>
      <c r="V211" s="4"/>
    </row>
    <row r="212" spans="1:22" ht="13.5" customHeight="1">
      <c r="A212" s="40"/>
      <c r="B212" s="158"/>
      <c r="C212" s="32" t="s">
        <v>251</v>
      </c>
      <c r="D212" s="33">
        <f t="shared" si="133"/>
        <v>1</v>
      </c>
      <c r="E212" s="33">
        <v>0</v>
      </c>
      <c r="F212" s="33">
        <v>0</v>
      </c>
      <c r="G212" s="33">
        <v>0</v>
      </c>
      <c r="H212" s="33">
        <v>0</v>
      </c>
      <c r="I212" s="33">
        <v>1</v>
      </c>
      <c r="J212" s="33">
        <v>0</v>
      </c>
      <c r="K212" s="33">
        <v>0</v>
      </c>
      <c r="L212" s="33">
        <v>0</v>
      </c>
      <c r="M212" s="33">
        <f t="shared" si="135"/>
        <v>1</v>
      </c>
      <c r="N212" s="33">
        <v>1</v>
      </c>
      <c r="O212" s="34">
        <f t="shared" si="136"/>
        <v>50.7</v>
      </c>
      <c r="P212" s="35">
        <v>0</v>
      </c>
      <c r="Q212" s="36">
        <v>0</v>
      </c>
      <c r="R212" s="35">
        <v>50.7</v>
      </c>
      <c r="S212" s="37">
        <v>993.72</v>
      </c>
      <c r="T212" s="38">
        <f t="shared" si="137"/>
        <v>19.599999999999998</v>
      </c>
      <c r="U212" s="39">
        <f t="shared" si="138"/>
        <v>50.7</v>
      </c>
      <c r="V212" s="4"/>
    </row>
    <row r="213" spans="1:22" ht="13.5" customHeight="1">
      <c r="A213" s="40" t="s">
        <v>197</v>
      </c>
      <c r="B213" s="40" t="s">
        <v>252</v>
      </c>
      <c r="C213" s="32" t="s">
        <v>193</v>
      </c>
      <c r="D213" s="33">
        <f t="shared" si="133"/>
        <v>1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1</v>
      </c>
      <c r="K213" s="33">
        <v>0</v>
      </c>
      <c r="L213" s="33">
        <v>0</v>
      </c>
      <c r="M213" s="33">
        <f t="shared" si="135"/>
        <v>0</v>
      </c>
      <c r="N213" s="33">
        <v>0</v>
      </c>
      <c r="O213" s="34">
        <f t="shared" si="136"/>
        <v>0</v>
      </c>
      <c r="P213" s="35">
        <v>0</v>
      </c>
      <c r="Q213" s="36">
        <v>0</v>
      </c>
      <c r="R213" s="35">
        <v>0</v>
      </c>
      <c r="S213" s="37">
        <v>0</v>
      </c>
      <c r="T213" s="68" t="str">
        <f t="shared" si="137"/>
        <v>-</v>
      </c>
      <c r="U213" s="69" t="str">
        <f t="shared" si="138"/>
        <v>-</v>
      </c>
      <c r="V213" s="4"/>
    </row>
    <row r="214" spans="1:22" ht="13.5" customHeight="1">
      <c r="A214" s="103"/>
      <c r="B214" s="60"/>
      <c r="C214" s="32" t="s">
        <v>253</v>
      </c>
      <c r="D214" s="33">
        <f t="shared" si="133"/>
        <v>1</v>
      </c>
      <c r="E214" s="33">
        <v>0</v>
      </c>
      <c r="F214" s="33">
        <v>0</v>
      </c>
      <c r="G214" s="33">
        <v>0</v>
      </c>
      <c r="H214" s="33">
        <v>0</v>
      </c>
      <c r="I214" s="33">
        <v>1</v>
      </c>
      <c r="J214" s="33">
        <v>0</v>
      </c>
      <c r="K214" s="33">
        <v>0</v>
      </c>
      <c r="L214" s="33">
        <v>0</v>
      </c>
      <c r="M214" s="33">
        <f t="shared" si="135"/>
        <v>1</v>
      </c>
      <c r="N214" s="33">
        <v>1</v>
      </c>
      <c r="O214" s="34">
        <f t="shared" si="136"/>
        <v>268.5</v>
      </c>
      <c r="P214" s="35">
        <v>0</v>
      </c>
      <c r="Q214" s="36">
        <v>0</v>
      </c>
      <c r="R214" s="35">
        <v>268.5</v>
      </c>
      <c r="S214" s="37">
        <v>5423.7</v>
      </c>
      <c r="T214" s="38">
        <f t="shared" si="137"/>
        <v>20.2</v>
      </c>
      <c r="U214" s="39">
        <f t="shared" si="138"/>
        <v>268.5</v>
      </c>
      <c r="V214" s="4"/>
    </row>
    <row r="215" spans="1:22" ht="13.5" customHeight="1">
      <c r="A215" s="40"/>
      <c r="B215" s="40"/>
      <c r="C215" s="32" t="s">
        <v>254</v>
      </c>
      <c r="D215" s="33">
        <f t="shared" si="133"/>
        <v>5</v>
      </c>
      <c r="E215" s="33">
        <v>0</v>
      </c>
      <c r="F215" s="33">
        <v>0</v>
      </c>
      <c r="G215" s="33">
        <v>0</v>
      </c>
      <c r="H215" s="33">
        <v>0</v>
      </c>
      <c r="I215" s="33">
        <v>3</v>
      </c>
      <c r="J215" s="33">
        <v>0</v>
      </c>
      <c r="K215" s="33">
        <v>2</v>
      </c>
      <c r="L215" s="33">
        <v>0</v>
      </c>
      <c r="M215" s="33">
        <f t="shared" si="135"/>
        <v>3</v>
      </c>
      <c r="N215" s="33">
        <v>1</v>
      </c>
      <c r="O215" s="34">
        <f t="shared" si="136"/>
        <v>167</v>
      </c>
      <c r="P215" s="35">
        <v>0</v>
      </c>
      <c r="Q215" s="36">
        <v>0</v>
      </c>
      <c r="R215" s="35">
        <v>167</v>
      </c>
      <c r="S215" s="37">
        <v>4175</v>
      </c>
      <c r="T215" s="38">
        <f t="shared" si="137"/>
        <v>25</v>
      </c>
      <c r="U215" s="39">
        <f t="shared" si="138"/>
        <v>167</v>
      </c>
      <c r="V215" s="4"/>
    </row>
    <row r="216" spans="1:22" ht="13.5" customHeight="1">
      <c r="A216" s="40"/>
      <c r="B216" s="40"/>
      <c r="C216" s="32" t="s">
        <v>255</v>
      </c>
      <c r="D216" s="33">
        <f t="shared" si="133"/>
        <v>1</v>
      </c>
      <c r="E216" s="33">
        <v>0</v>
      </c>
      <c r="F216" s="33">
        <v>0</v>
      </c>
      <c r="G216" s="33">
        <v>0</v>
      </c>
      <c r="H216" s="33">
        <v>0</v>
      </c>
      <c r="I216" s="33">
        <v>1</v>
      </c>
      <c r="J216" s="33">
        <v>0</v>
      </c>
      <c r="K216" s="33">
        <v>0</v>
      </c>
      <c r="L216" s="33">
        <v>0</v>
      </c>
      <c r="M216" s="33">
        <f t="shared" si="135"/>
        <v>1</v>
      </c>
      <c r="N216" s="33">
        <v>1</v>
      </c>
      <c r="O216" s="34">
        <f t="shared" si="136"/>
        <v>66.7</v>
      </c>
      <c r="P216" s="35">
        <v>0</v>
      </c>
      <c r="Q216" s="36">
        <v>0</v>
      </c>
      <c r="R216" s="35">
        <v>66.7</v>
      </c>
      <c r="S216" s="37">
        <v>1273.97</v>
      </c>
      <c r="T216" s="38">
        <f t="shared" si="137"/>
        <v>19.099999999999998</v>
      </c>
      <c r="U216" s="39">
        <f t="shared" si="138"/>
        <v>66.7</v>
      </c>
      <c r="V216" s="4"/>
    </row>
    <row r="217" spans="1:22" ht="13.5" customHeight="1">
      <c r="A217" s="40"/>
      <c r="B217" s="40"/>
      <c r="C217" s="32" t="s">
        <v>256</v>
      </c>
      <c r="D217" s="33">
        <f t="shared" si="133"/>
        <v>1</v>
      </c>
      <c r="E217" s="33">
        <v>0</v>
      </c>
      <c r="F217" s="33">
        <v>0</v>
      </c>
      <c r="G217" s="33">
        <v>0</v>
      </c>
      <c r="H217" s="33">
        <v>0</v>
      </c>
      <c r="I217" s="33">
        <v>1</v>
      </c>
      <c r="J217" s="33">
        <v>0</v>
      </c>
      <c r="K217" s="33">
        <v>0</v>
      </c>
      <c r="L217" s="33">
        <v>0</v>
      </c>
      <c r="M217" s="33">
        <f t="shared" si="135"/>
        <v>1</v>
      </c>
      <c r="N217" s="33">
        <v>1</v>
      </c>
      <c r="O217" s="34">
        <f t="shared" si="136"/>
        <v>157.4</v>
      </c>
      <c r="P217" s="35">
        <v>0</v>
      </c>
      <c r="Q217" s="36">
        <v>0</v>
      </c>
      <c r="R217" s="35">
        <v>157.4</v>
      </c>
      <c r="S217" s="37">
        <v>4234.06</v>
      </c>
      <c r="T217" s="38">
        <f t="shared" si="137"/>
        <v>26.900000000000002</v>
      </c>
      <c r="U217" s="39">
        <f t="shared" si="138"/>
        <v>157.4</v>
      </c>
      <c r="V217" s="4"/>
    </row>
    <row r="218" spans="1:22" ht="13.5" customHeight="1">
      <c r="A218" s="103"/>
      <c r="B218" s="40"/>
      <c r="C218" s="32" t="s">
        <v>145</v>
      </c>
      <c r="D218" s="33">
        <f aca="true" t="shared" si="139" ref="D218:D223">SUM(E218:L218)</f>
        <v>1</v>
      </c>
      <c r="E218" s="33">
        <v>0</v>
      </c>
      <c r="F218" s="33">
        <v>0</v>
      </c>
      <c r="G218" s="33">
        <v>0</v>
      </c>
      <c r="H218" s="33">
        <v>0</v>
      </c>
      <c r="I218" s="33">
        <v>1</v>
      </c>
      <c r="J218" s="33">
        <v>0</v>
      </c>
      <c r="K218" s="33">
        <v>0</v>
      </c>
      <c r="L218" s="33">
        <v>0</v>
      </c>
      <c r="M218" s="33">
        <f aca="true" t="shared" si="140" ref="M218:M223">SUM(E218:I218)</f>
        <v>1</v>
      </c>
      <c r="N218" s="33">
        <v>1</v>
      </c>
      <c r="O218" s="34">
        <f aca="true" t="shared" si="141" ref="O218:O223">IF(AND(P218=0,Q218=0,R218=0),0,SUM(P218:R218))</f>
        <v>168.9</v>
      </c>
      <c r="P218" s="35">
        <v>0</v>
      </c>
      <c r="Q218" s="36">
        <v>0</v>
      </c>
      <c r="R218" s="35">
        <v>168.9</v>
      </c>
      <c r="S218" s="37">
        <v>4053.6</v>
      </c>
      <c r="T218" s="38">
        <f aca="true" t="shared" si="142" ref="T218:T223">IF(O218=0,"-",S218/O218)</f>
        <v>24</v>
      </c>
      <c r="U218" s="39">
        <f aca="true" t="shared" si="143" ref="U218:U223">IF(O218=0,"-",O218/N218)</f>
        <v>168.9</v>
      </c>
      <c r="V218" s="4"/>
    </row>
    <row r="219" spans="1:22" ht="13.5" customHeight="1">
      <c r="A219" s="103"/>
      <c r="B219" s="40"/>
      <c r="C219" s="32" t="s">
        <v>238</v>
      </c>
      <c r="D219" s="33">
        <f t="shared" si="139"/>
        <v>2</v>
      </c>
      <c r="E219" s="33">
        <v>0</v>
      </c>
      <c r="F219" s="33">
        <v>0</v>
      </c>
      <c r="G219" s="33">
        <v>0</v>
      </c>
      <c r="H219" s="33">
        <v>0</v>
      </c>
      <c r="I219" s="33">
        <v>2</v>
      </c>
      <c r="J219" s="33">
        <v>0</v>
      </c>
      <c r="K219" s="33">
        <v>0</v>
      </c>
      <c r="L219" s="33">
        <v>0</v>
      </c>
      <c r="M219" s="33">
        <f t="shared" si="140"/>
        <v>2</v>
      </c>
      <c r="N219" s="33">
        <v>2</v>
      </c>
      <c r="O219" s="34">
        <f t="shared" si="141"/>
        <v>509</v>
      </c>
      <c r="P219" s="35">
        <v>0</v>
      </c>
      <c r="Q219" s="36">
        <v>0</v>
      </c>
      <c r="R219" s="35">
        <v>509</v>
      </c>
      <c r="S219" s="37">
        <v>9551.04</v>
      </c>
      <c r="T219" s="38">
        <f t="shared" si="142"/>
        <v>18.76432220039293</v>
      </c>
      <c r="U219" s="39">
        <f t="shared" si="143"/>
        <v>254.5</v>
      </c>
      <c r="V219" s="4"/>
    </row>
    <row r="220" spans="1:22" ht="13.5" customHeight="1">
      <c r="A220" s="103"/>
      <c r="B220" s="40"/>
      <c r="C220" s="32" t="s">
        <v>257</v>
      </c>
      <c r="D220" s="33">
        <f t="shared" si="139"/>
        <v>1</v>
      </c>
      <c r="E220" s="33">
        <v>0</v>
      </c>
      <c r="F220" s="107">
        <v>0</v>
      </c>
      <c r="G220" s="127">
        <v>0</v>
      </c>
      <c r="H220" s="33">
        <v>0</v>
      </c>
      <c r="I220" s="33">
        <v>0</v>
      </c>
      <c r="J220" s="33">
        <v>1</v>
      </c>
      <c r="K220" s="33">
        <v>0</v>
      </c>
      <c r="L220" s="33">
        <v>0</v>
      </c>
      <c r="M220" s="33">
        <f t="shared" si="140"/>
        <v>0</v>
      </c>
      <c r="N220" s="33">
        <v>0</v>
      </c>
      <c r="O220" s="34">
        <f t="shared" si="141"/>
        <v>0</v>
      </c>
      <c r="P220" s="35">
        <v>0</v>
      </c>
      <c r="Q220" s="36">
        <v>0</v>
      </c>
      <c r="R220" s="35">
        <v>0</v>
      </c>
      <c r="S220" s="37">
        <v>0</v>
      </c>
      <c r="T220" s="68" t="str">
        <f t="shared" si="142"/>
        <v>-</v>
      </c>
      <c r="U220" s="69" t="str">
        <f t="shared" si="143"/>
        <v>-</v>
      </c>
      <c r="V220" s="4"/>
    </row>
    <row r="221" spans="1:22" ht="13.5" customHeight="1">
      <c r="A221" s="103"/>
      <c r="B221" s="40"/>
      <c r="C221" s="268" t="s">
        <v>258</v>
      </c>
      <c r="D221" s="107">
        <f t="shared" si="139"/>
        <v>1</v>
      </c>
      <c r="E221" s="269">
        <v>0</v>
      </c>
      <c r="F221" s="107">
        <v>0</v>
      </c>
      <c r="G221" s="107">
        <v>0</v>
      </c>
      <c r="H221" s="107">
        <v>0</v>
      </c>
      <c r="I221" s="269">
        <v>1</v>
      </c>
      <c r="J221" s="269">
        <v>0</v>
      </c>
      <c r="K221" s="269">
        <v>0</v>
      </c>
      <c r="L221" s="269">
        <v>0</v>
      </c>
      <c r="M221" s="269">
        <f t="shared" si="140"/>
        <v>1</v>
      </c>
      <c r="N221" s="269">
        <v>1</v>
      </c>
      <c r="O221" s="270">
        <f t="shared" si="141"/>
        <v>82.9</v>
      </c>
      <c r="P221" s="271">
        <v>0</v>
      </c>
      <c r="Q221" s="272">
        <v>0</v>
      </c>
      <c r="R221" s="271">
        <v>82.9</v>
      </c>
      <c r="S221" s="273">
        <v>2802.02</v>
      </c>
      <c r="T221" s="274">
        <f t="shared" si="142"/>
        <v>33.8</v>
      </c>
      <c r="U221" s="274">
        <f t="shared" si="143"/>
        <v>82.9</v>
      </c>
      <c r="V221" s="9"/>
    </row>
    <row r="222" spans="1:22" ht="13.5" customHeight="1">
      <c r="A222" s="103"/>
      <c r="B222" s="236"/>
      <c r="C222" s="137" t="s">
        <v>259</v>
      </c>
      <c r="D222" s="138">
        <f t="shared" si="139"/>
        <v>2</v>
      </c>
      <c r="E222" s="138">
        <v>0</v>
      </c>
      <c r="F222" s="138">
        <v>0</v>
      </c>
      <c r="G222" s="138">
        <v>0</v>
      </c>
      <c r="H222" s="138">
        <v>0</v>
      </c>
      <c r="I222" s="138">
        <v>0</v>
      </c>
      <c r="J222" s="138">
        <v>0</v>
      </c>
      <c r="K222" s="138">
        <v>2</v>
      </c>
      <c r="L222" s="138">
        <v>0</v>
      </c>
      <c r="M222" s="138">
        <f t="shared" si="140"/>
        <v>0</v>
      </c>
      <c r="N222" s="138">
        <v>0</v>
      </c>
      <c r="O222" s="139">
        <f t="shared" si="141"/>
        <v>0</v>
      </c>
      <c r="P222" s="140">
        <v>0</v>
      </c>
      <c r="Q222" s="141">
        <v>0</v>
      </c>
      <c r="R222" s="140">
        <v>0</v>
      </c>
      <c r="S222" s="142">
        <v>0</v>
      </c>
      <c r="T222" s="275" t="str">
        <f t="shared" si="142"/>
        <v>-</v>
      </c>
      <c r="U222" s="276" t="str">
        <f t="shared" si="143"/>
        <v>-</v>
      </c>
      <c r="V222" s="4"/>
    </row>
    <row r="223" spans="1:22" ht="19.5" customHeight="1">
      <c r="A223" s="277"/>
      <c r="B223" s="278" t="s">
        <v>221</v>
      </c>
      <c r="C223" s="279"/>
      <c r="D223" s="280">
        <f t="shared" si="139"/>
        <v>22</v>
      </c>
      <c r="E223" s="281">
        <f aca="true" t="shared" si="144" ref="E223:L223">SUM(E209:E222)</f>
        <v>0</v>
      </c>
      <c r="F223" s="281">
        <f t="shared" si="144"/>
        <v>0</v>
      </c>
      <c r="G223" s="281">
        <f t="shared" si="144"/>
        <v>1</v>
      </c>
      <c r="H223" s="281">
        <f t="shared" si="144"/>
        <v>0</v>
      </c>
      <c r="I223" s="281">
        <f t="shared" si="144"/>
        <v>14</v>
      </c>
      <c r="J223" s="281">
        <f t="shared" si="144"/>
        <v>3</v>
      </c>
      <c r="K223" s="281">
        <f t="shared" si="144"/>
        <v>4</v>
      </c>
      <c r="L223" s="281">
        <f t="shared" si="144"/>
        <v>0</v>
      </c>
      <c r="M223" s="281">
        <f t="shared" si="140"/>
        <v>15</v>
      </c>
      <c r="N223" s="281">
        <f>SUM(N209:N222)</f>
        <v>12</v>
      </c>
      <c r="O223" s="282">
        <f t="shared" si="141"/>
        <v>1667.8000000000002</v>
      </c>
      <c r="P223" s="283">
        <f>SUM(P209:P222)</f>
        <v>0</v>
      </c>
      <c r="Q223" s="283">
        <f>SUM(Q209:Q222)</f>
        <v>0</v>
      </c>
      <c r="R223" s="283">
        <f>SUM(R209:R222)</f>
        <v>1667.8000000000002</v>
      </c>
      <c r="S223" s="284">
        <f>SUM(S209:S222)</f>
        <v>36571.2</v>
      </c>
      <c r="T223" s="284">
        <f t="shared" si="142"/>
        <v>21.92780908981892</v>
      </c>
      <c r="U223" s="285">
        <f t="shared" si="143"/>
        <v>138.98333333333335</v>
      </c>
      <c r="V223" s="4"/>
    </row>
    <row r="224" spans="1:21" ht="4.5" customHeight="1">
      <c r="A224" s="286"/>
      <c r="B224" s="286"/>
      <c r="D224" s="287"/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8"/>
      <c r="P224" s="289"/>
      <c r="Q224" s="290"/>
      <c r="R224" s="289"/>
      <c r="S224" s="291"/>
      <c r="T224" s="292"/>
      <c r="U224" s="292"/>
    </row>
    <row r="225" spans="1:22" ht="18.75" customHeight="1">
      <c r="A225" s="293" t="s">
        <v>260</v>
      </c>
      <c r="B225" s="294" t="s">
        <v>261</v>
      </c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6"/>
      <c r="Q225" s="296"/>
      <c r="R225" s="296"/>
      <c r="S225" s="297"/>
      <c r="T225" s="297"/>
      <c r="U225" s="297"/>
      <c r="V225" s="297"/>
    </row>
    <row r="226" spans="1:22" ht="34.5" customHeight="1">
      <c r="A226" s="298" t="s">
        <v>113</v>
      </c>
      <c r="B226" s="299"/>
      <c r="C226" s="300"/>
      <c r="D226" s="301">
        <f aca="true" t="shared" si="145" ref="D226:N226">D46+D63+D115+D69+D73+D83</f>
        <v>2249</v>
      </c>
      <c r="E226" s="302">
        <f t="shared" si="145"/>
        <v>8</v>
      </c>
      <c r="F226" s="302">
        <f t="shared" si="145"/>
        <v>2</v>
      </c>
      <c r="G226" s="302">
        <f t="shared" si="145"/>
        <v>55</v>
      </c>
      <c r="H226" s="302">
        <f t="shared" si="145"/>
        <v>31</v>
      </c>
      <c r="I226" s="302">
        <f t="shared" si="145"/>
        <v>989</v>
      </c>
      <c r="J226" s="302">
        <f t="shared" si="145"/>
        <v>957</v>
      </c>
      <c r="K226" s="302">
        <f t="shared" si="145"/>
        <v>86</v>
      </c>
      <c r="L226" s="302">
        <f t="shared" si="145"/>
        <v>121</v>
      </c>
      <c r="M226" s="302">
        <f t="shared" si="145"/>
        <v>1086</v>
      </c>
      <c r="N226" s="302">
        <f t="shared" si="145"/>
        <v>947</v>
      </c>
      <c r="O226" s="303">
        <f>IF(AND(P226=0,Q226=0,R226=0),0,SUM(P226:R226))</f>
        <v>100129.15</v>
      </c>
      <c r="P226" s="304">
        <f>P46+P63+P115+P69+P73+P83</f>
        <v>9589.619999999999</v>
      </c>
      <c r="Q226" s="304">
        <f>Q46+Q63+Q115+Q69+Q73+Q83</f>
        <v>0</v>
      </c>
      <c r="R226" s="304">
        <f>R46+R63+R115+R69+R73+R83</f>
        <v>90539.53</v>
      </c>
      <c r="S226" s="305">
        <f>S46+S63+S115+S69+S73+S83</f>
        <v>5797079.435</v>
      </c>
      <c r="T226" s="305">
        <f>IF(O226=0,"-",S226/O226)</f>
        <v>57.89602163805445</v>
      </c>
      <c r="U226" s="306">
        <f>IF(O226=0,"-",O226/N226)</f>
        <v>105.73299894403378</v>
      </c>
      <c r="V226" s="4"/>
    </row>
    <row r="227" spans="1:22" ht="28.5" customHeight="1">
      <c r="A227" s="307" t="s">
        <v>262</v>
      </c>
      <c r="B227" s="308"/>
      <c r="C227" s="309"/>
      <c r="D227" s="310">
        <f aca="true" t="shared" si="146" ref="D227:N227">D4-D226</f>
        <v>173</v>
      </c>
      <c r="E227" s="311">
        <f t="shared" si="146"/>
        <v>18</v>
      </c>
      <c r="F227" s="311">
        <f t="shared" si="146"/>
        <v>6</v>
      </c>
      <c r="G227" s="311">
        <f t="shared" si="146"/>
        <v>12</v>
      </c>
      <c r="H227" s="311">
        <f t="shared" si="146"/>
        <v>7</v>
      </c>
      <c r="I227" s="311">
        <f t="shared" si="146"/>
        <v>95</v>
      </c>
      <c r="J227" s="311">
        <f t="shared" si="146"/>
        <v>24</v>
      </c>
      <c r="K227" s="311">
        <f t="shared" si="146"/>
        <v>9</v>
      </c>
      <c r="L227" s="311">
        <f t="shared" si="146"/>
        <v>2</v>
      </c>
      <c r="M227" s="311">
        <f t="shared" si="146"/>
        <v>138</v>
      </c>
      <c r="N227" s="311">
        <f t="shared" si="146"/>
        <v>120</v>
      </c>
      <c r="O227" s="312">
        <f>IF(AND(P227=0,Q227=0,R227=0),0,SUM(P227:R227))</f>
        <v>11576.949999999992</v>
      </c>
      <c r="P227" s="313">
        <f>P4-P226</f>
        <v>1516.5600000000013</v>
      </c>
      <c r="Q227" s="314">
        <f>Q4-Q226</f>
        <v>110.9</v>
      </c>
      <c r="R227" s="313">
        <f>R4-R226</f>
        <v>9949.48999999999</v>
      </c>
      <c r="S227" s="315">
        <f>S4-S226</f>
        <v>314322.6499999985</v>
      </c>
      <c r="T227" s="316">
        <f>IF(O227=0,"-",S227/O227)</f>
        <v>27.150730546473703</v>
      </c>
      <c r="U227" s="317">
        <f>IF(O227=0,"-",O227/N227)</f>
        <v>96.47458333333326</v>
      </c>
      <c r="V227" s="4"/>
    </row>
    <row r="228" ht="13.5" customHeight="1">
      <c r="D228" s="9"/>
    </row>
  </sheetData>
  <sheetProtection/>
  <mergeCells count="19">
    <mergeCell ref="U1:U2"/>
    <mergeCell ref="A3:B4"/>
    <mergeCell ref="B205:C205"/>
    <mergeCell ref="Q1:Q2"/>
    <mergeCell ref="R1:R2"/>
    <mergeCell ref="S1:S2"/>
    <mergeCell ref="T1:T2"/>
    <mergeCell ref="M1:M2"/>
    <mergeCell ref="N1:N2"/>
    <mergeCell ref="O1:O2"/>
    <mergeCell ref="P1:P2"/>
    <mergeCell ref="E1:F1"/>
    <mergeCell ref="G1:H1"/>
    <mergeCell ref="I1:J1"/>
    <mergeCell ref="K1:L1"/>
    <mergeCell ref="A1:A2"/>
    <mergeCell ref="B1:B2"/>
    <mergeCell ref="C1:C2"/>
    <mergeCell ref="D1:D2"/>
  </mergeCells>
  <printOptions gridLines="1" horizontalCentered="1"/>
  <pageMargins left="0.1968503937007874" right="0.1968503937007874" top="0.79" bottom="0.14" header="0.31" footer="0.11811023622047245"/>
  <pageSetup fitToHeight="0" horizontalDpi="600" verticalDpi="600" orientation="landscape" paperSize="9" scale="68" r:id="rId2"/>
  <headerFooter alignWithMargins="0">
    <oddHeader>&amp;L&amp;"ＭＳ ゴシック,標準"&amp;14別表１　状態別源泉数、総湧出・揚湯量、平均温度、平均湧出・揚湯量（令和３年２月１日現在）&amp;R&amp;P/&amp;N</oddHeader>
  </headerFooter>
  <rowBreaks count="4" manualBreakCount="4">
    <brk id="46" max="20" man="1"/>
    <brk id="101" max="20" man="1"/>
    <brk id="156" max="20" man="1"/>
    <brk id="208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環境衛生課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Administrator</cp:lastModifiedBy>
  <cp:lastPrinted>2021-06-10T01:10:40Z</cp:lastPrinted>
  <dcterms:created xsi:type="dcterms:W3CDTF">1998-01-12T09:47:10Z</dcterms:created>
  <dcterms:modified xsi:type="dcterms:W3CDTF">2022-01-19T04:44:30Z</dcterms:modified>
  <cp:category/>
  <cp:version/>
  <cp:contentType/>
  <cp:contentStatus/>
</cp:coreProperties>
</file>