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25" windowHeight="8295" tabRatio="741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 localSheetId="0">'第１表'!$D$7994</definedName>
    <definedName name="\a">#REF!</definedName>
    <definedName name="\b" localSheetId="0">'第１表'!$D$8008</definedName>
    <definedName name="\b">#REF!</definedName>
    <definedName name="\c" localSheetId="0">'第１表'!$D$8023</definedName>
    <definedName name="\c">#REF!</definedName>
    <definedName name="\z">#N/A</definedName>
    <definedName name="ANC">#N/A</definedName>
    <definedName name="ANC2" localSheetId="0">'第１表'!#REF!</definedName>
    <definedName name="ANC2">#REF!</definedName>
    <definedName name="DATA">#N/A</definedName>
    <definedName name="DATA_FILE" localSheetId="0">'第１表'!$D$7989</definedName>
    <definedName name="DATA_FILE">#REF!</definedName>
    <definedName name="DATATIME" localSheetId="0">'第１表'!$D$7992</definedName>
    <definedName name="DATATIME">#REF!</definedName>
    <definedName name="FILE_LS_DEL" localSheetId="0">'第１表'!$D$1:$D$8103</definedName>
    <definedName name="FILE_LS_DEL">#REF!</definedName>
    <definedName name="FILECLEAN" localSheetId="0">'第１表'!$D$8096</definedName>
    <definedName name="FILECLEAN">#REF!</definedName>
    <definedName name="FILEDUMMY" localSheetId="0">'第１表'!$D$1:$D$8103</definedName>
    <definedName name="FILEDUMMY">#REF!</definedName>
    <definedName name="FILEREAD" localSheetId="0">'第１表'!$D$8099</definedName>
    <definedName name="FILEREAD">#REF!</definedName>
    <definedName name="FIN1" localSheetId="0">'第１表'!$D$8016</definedName>
    <definedName name="FIN1">#REF!</definedName>
    <definedName name="LS1_BOTTOM" localSheetId="0">'第１表'!$E$7990</definedName>
    <definedName name="LS1_BOTTOM">#REF!</definedName>
    <definedName name="LS1_READ" localSheetId="0">'第１表'!$D$8001</definedName>
    <definedName name="LS1_READ">#REF!</definedName>
    <definedName name="LS1_SIZE" localSheetId="0">'第１表'!$D$7990</definedName>
    <definedName name="LS1_SIZE">#REF!</definedName>
    <definedName name="LS1_TOP">#N/A</definedName>
    <definedName name="LS2_BOTTOM" localSheetId="0">'第１表'!$E$7991</definedName>
    <definedName name="LS2_BOTTOM">#REF!</definedName>
    <definedName name="LS2_SIZE" localSheetId="0">'第１表'!$D$7991</definedName>
    <definedName name="LS2_SIZE">#REF!</definedName>
    <definedName name="LS2_TOP">#N/A</definedName>
    <definedName name="MAC_LS" localSheetId="0">'第１表'!$D$7988</definedName>
    <definedName name="MAC_LS">#REF!</definedName>
    <definedName name="MAIN2" localSheetId="0">'第１表'!$D$8029</definedName>
    <definedName name="MAIN2">#REF!</definedName>
    <definedName name="POFF" localSheetId="0">'第１表'!$D$1:$D$8103</definedName>
    <definedName name="POFF">#REF!</definedName>
    <definedName name="PON" localSheetId="0">'第１表'!$D$1:$D$8103</definedName>
    <definedName name="PON">#REF!</definedName>
    <definedName name="_xlnm.Print_Area" localSheetId="0">'第１表'!$A$1:$U$224</definedName>
    <definedName name="Print_Area_MI" localSheetId="0">'第１表'!$A$4:$U$224</definedName>
    <definedName name="Print_Area_MI">#REF!</definedName>
    <definedName name="_xlnm.Print_Titles" localSheetId="0">'第１表'!$1:$2</definedName>
    <definedName name="Print_Titles_MI" localSheetId="0">'第１表'!$1:$1</definedName>
    <definedName name="Print_Titles_MI">#REF!</definedName>
    <definedName name="SUM2" localSheetId="0">'第１表'!$D$8086</definedName>
    <definedName name="SUM2">#REF!</definedName>
    <definedName name="SUM2_BOTM" localSheetId="0">'第１表'!$D$8093</definedName>
    <definedName name="SUM2_BOTM">#REF!</definedName>
    <definedName name="SUM2_JOB2" localSheetId="0">'第１表'!$D$8090</definedName>
    <definedName name="SUM2_JOB2">#REF!</definedName>
    <definedName name="TOP" localSheetId="0">'第１表'!$D$8009</definedName>
    <definedName name="TOP">#REF!</definedName>
    <definedName name="WIND" localSheetId="0">'第１表'!$D$1:$D$8103</definedName>
    <definedName name="WIND">#REF!</definedName>
  </definedNames>
  <calcPr fullCalcOnLoad="1"/>
</workbook>
</file>

<file path=xl/comments1.xml><?xml version="1.0" encoding="utf-8"?>
<comments xmlns="http://schemas.openxmlformats.org/spreadsheetml/2006/main">
  <authors>
    <author>00247145</author>
    <author>Administrator</author>
  </authors>
  <commentList>
    <comment ref="C206" authorId="0">
      <text>
        <r>
          <rPr>
            <b/>
            <sz val="9"/>
            <rFont val="ＭＳ Ｐゴシック"/>
            <family val="3"/>
          </rPr>
          <t>水窪町</t>
        </r>
      </text>
    </comment>
    <comment ref="C148" authorId="1">
      <text>
        <r>
          <rPr>
            <b/>
            <sz val="9"/>
            <rFont val="ＭＳ Ｐゴシック"/>
            <family val="3"/>
          </rPr>
          <t>大川・坂の上
大川・湯の島</t>
        </r>
      </text>
    </comment>
  </commentList>
</comments>
</file>

<file path=xl/sharedStrings.xml><?xml version="1.0" encoding="utf-8"?>
<sst xmlns="http://schemas.openxmlformats.org/spreadsheetml/2006/main" count="311" uniqueCount="286">
  <si>
    <t>保健所</t>
  </si>
  <si>
    <t>市町村</t>
  </si>
  <si>
    <t>自然湧出</t>
  </si>
  <si>
    <t>掘削自噴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</si>
  <si>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</si>
  <si>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</si>
  <si>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</si>
  <si>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</si>
  <si>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</si>
  <si>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</si>
  <si>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</si>
  <si>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</si>
  <si>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</si>
  <si>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</si>
  <si>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吉佐美</t>
  </si>
  <si>
    <t>田牛</t>
  </si>
  <si>
    <t>一条</t>
  </si>
  <si>
    <t>毛倉野</t>
  </si>
  <si>
    <t>一色</t>
  </si>
  <si>
    <t>南伊豆町</t>
  </si>
  <si>
    <t>大瀬</t>
  </si>
  <si>
    <t>中木</t>
  </si>
  <si>
    <t>入間</t>
  </si>
  <si>
    <t>妻良</t>
  </si>
  <si>
    <t>伊浜</t>
  </si>
  <si>
    <t>松崎町</t>
  </si>
  <si>
    <t>松崎</t>
  </si>
  <si>
    <t>大沢</t>
  </si>
  <si>
    <t>宇久須</t>
  </si>
  <si>
    <t>熱海</t>
  </si>
  <si>
    <t>宇佐美</t>
  </si>
  <si>
    <t>伊東市</t>
  </si>
  <si>
    <t>小室</t>
  </si>
  <si>
    <t>対島</t>
  </si>
  <si>
    <t>修善寺</t>
  </si>
  <si>
    <t>大野</t>
  </si>
  <si>
    <t>日向</t>
  </si>
  <si>
    <t>土肥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</si>
  <si>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</si>
  <si>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</si>
  <si>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</si>
  <si>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</si>
  <si>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</si>
  <si>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</si>
  <si>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</si>
  <si>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</si>
  <si>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</si>
  <si>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</si>
  <si>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</si>
  <si>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</si>
  <si>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</si>
  <si>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</si>
  <si>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</si>
  <si>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</si>
  <si>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八幡</t>
  </si>
  <si>
    <t>長岡</t>
  </si>
  <si>
    <t>古奈</t>
  </si>
  <si>
    <t>韮山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</si>
  <si>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</si>
  <si>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</si>
  <si>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</si>
  <si>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</si>
  <si>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</si>
  <si>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</si>
  <si>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</si>
  <si>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</si>
  <si>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</si>
  <si>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</si>
  <si>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</si>
  <si>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</si>
  <si>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</si>
  <si>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</si>
  <si>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</si>
  <si>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</si>
  <si>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</si>
  <si>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</si>
  <si>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</si>
  <si>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</si>
  <si>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</si>
  <si>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</si>
  <si>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瓜島</t>
  </si>
  <si>
    <t>平山・北沼上</t>
  </si>
  <si>
    <t>麻機</t>
  </si>
  <si>
    <t>安倍大川</t>
  </si>
  <si>
    <t>油山</t>
  </si>
  <si>
    <t>蕨野</t>
  </si>
  <si>
    <t>口坂本</t>
  </si>
  <si>
    <t>小瀬戸</t>
  </si>
  <si>
    <t>焼津</t>
  </si>
  <si>
    <t>島田</t>
  </si>
  <si>
    <t>中川根</t>
  </si>
  <si>
    <t>寸又峡</t>
  </si>
  <si>
    <t>接阻峡</t>
  </si>
  <si>
    <t>白沢</t>
  </si>
  <si>
    <t>相良</t>
  </si>
  <si>
    <t>掛川市</t>
  </si>
  <si>
    <t>法泉寺</t>
  </si>
  <si>
    <t>大東</t>
  </si>
  <si>
    <t>浜松市</t>
  </si>
  <si>
    <t>舘山寺</t>
  </si>
  <si>
    <t>雄踏</t>
  </si>
  <si>
    <t>弁天島</t>
  </si>
  <si>
    <t>新居浜</t>
  </si>
  <si>
    <t>三ヶ日</t>
  </si>
  <si>
    <t>伊豆半島計</t>
  </si>
  <si>
    <t>伊豆半島以外計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</si>
  <si>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</si>
  <si>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</si>
  <si>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</si>
  <si>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</si>
  <si>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</si>
  <si>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</si>
  <si>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</si>
  <si>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</si>
  <si>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</si>
  <si>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</si>
  <si>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</si>
  <si>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松崎保健支援室小計</t>
  </si>
  <si>
    <t>東部</t>
  </si>
  <si>
    <t>御殿場市</t>
  </si>
  <si>
    <t>南沼上</t>
  </si>
  <si>
    <t>浅羽</t>
  </si>
  <si>
    <t>千頭</t>
  </si>
  <si>
    <t>宮本</t>
  </si>
  <si>
    <t>戸田</t>
  </si>
  <si>
    <t>居尻</t>
  </si>
  <si>
    <t>静岡市</t>
  </si>
  <si>
    <t>伊豆の国市</t>
  </si>
  <si>
    <t>伊豆市小計</t>
  </si>
  <si>
    <t>川根本町</t>
  </si>
  <si>
    <t>小計</t>
  </si>
  <si>
    <t>中部</t>
  </si>
  <si>
    <t>磐田市</t>
  </si>
  <si>
    <t>浜松市</t>
  </si>
  <si>
    <t>西部</t>
  </si>
  <si>
    <t>賀茂</t>
  </si>
  <si>
    <t>若林</t>
  </si>
  <si>
    <t>草薙</t>
  </si>
  <si>
    <t>興津</t>
  </si>
  <si>
    <t>磐田</t>
  </si>
  <si>
    <t>古宿</t>
  </si>
  <si>
    <t>浜北</t>
  </si>
  <si>
    <t>見高(今井浜）</t>
  </si>
  <si>
    <t>仁科・堂ケ島</t>
  </si>
  <si>
    <t>牛尾</t>
  </si>
  <si>
    <t>満水</t>
  </si>
  <si>
    <t>森　町</t>
  </si>
  <si>
    <t>森町</t>
  </si>
  <si>
    <t>三保</t>
  </si>
  <si>
    <t>浜松天王</t>
  </si>
  <si>
    <t>浜松上西</t>
  </si>
  <si>
    <t>前年度</t>
  </si>
  <si>
    <t>今年度</t>
  </si>
  <si>
    <t>総源泉数</t>
  </si>
  <si>
    <t>保　健　所　計</t>
  </si>
  <si>
    <t>保 健 所 計</t>
  </si>
  <si>
    <t>機械揚湯量計</t>
  </si>
  <si>
    <t>熱海市</t>
  </si>
  <si>
    <t>熱海</t>
  </si>
  <si>
    <t>内浦</t>
  </si>
  <si>
    <t>岡宮</t>
  </si>
  <si>
    <t>姫之湯</t>
  </si>
  <si>
    <t>村山</t>
  </si>
  <si>
    <t>伊佐布</t>
  </si>
  <si>
    <t>千代</t>
  </si>
  <si>
    <t>曲金</t>
  </si>
  <si>
    <t>小計</t>
  </si>
  <si>
    <t>川根</t>
  </si>
  <si>
    <t>倉真赤石</t>
  </si>
  <si>
    <t>村櫛</t>
  </si>
  <si>
    <t>引佐</t>
  </si>
  <si>
    <t>自噴利用
湧出量計</t>
  </si>
  <si>
    <t>自噴不利用
湧出量計</t>
  </si>
  <si>
    <t>平均温度
 ℃</t>
  </si>
  <si>
    <t>平均湧出・
揚湯量ℓ/分</t>
  </si>
  <si>
    <t>総湧出・
揚湯量ℓ/分</t>
  </si>
  <si>
    <t>データ
井数</t>
  </si>
  <si>
    <t>湧出･揚湯
源泉数</t>
  </si>
  <si>
    <t>*伊豆半島：賀茂保健所管内＋熱海保健所管内＋東部保健所本所管内の一部（伊豆の国市＋函南町＋旧戸田村）＋東部保健所修善寺支所管内</t>
  </si>
  <si>
    <t>畑毛</t>
  </si>
  <si>
    <t>富士</t>
  </si>
  <si>
    <t>湖西市</t>
  </si>
  <si>
    <t>柏久保</t>
  </si>
  <si>
    <t>地蔵堂</t>
  </si>
  <si>
    <t>宍原</t>
  </si>
  <si>
    <t>石部</t>
  </si>
  <si>
    <t>油野</t>
  </si>
  <si>
    <t>坂京・河内</t>
  </si>
  <si>
    <t>小長井</t>
  </si>
  <si>
    <t>御前崎市</t>
  </si>
  <si>
    <t>御前崎</t>
  </si>
  <si>
    <t>虫生</t>
  </si>
  <si>
    <t>下小野・二条・青市</t>
  </si>
  <si>
    <t>籠上</t>
  </si>
  <si>
    <t>佐久間</t>
  </si>
  <si>
    <t>市街</t>
  </si>
  <si>
    <t>細江</t>
  </si>
  <si>
    <t>大井川</t>
  </si>
  <si>
    <t>榛原分庁舎小計</t>
  </si>
  <si>
    <t>掛川支所小計</t>
  </si>
  <si>
    <t>浜名分庁舎小計</t>
  </si>
  <si>
    <t>富士宮分庁舎小計</t>
  </si>
  <si>
    <t>小浦</t>
  </si>
  <si>
    <t>平口</t>
  </si>
  <si>
    <t>川島田、東田中、上小林</t>
  </si>
  <si>
    <t>長沼</t>
  </si>
  <si>
    <t>静岡市</t>
  </si>
  <si>
    <t>伊豆市</t>
  </si>
  <si>
    <r>
      <t xml:space="preserve">湧出熱量
</t>
    </r>
    <r>
      <rPr>
        <sz val="9"/>
        <rFont val="Courier New"/>
        <family val="3"/>
      </rPr>
      <t>kcal/</t>
    </r>
    <r>
      <rPr>
        <sz val="9"/>
        <rFont val="ＭＳ 明朝"/>
        <family val="1"/>
      </rPr>
      <t>分</t>
    </r>
  </si>
  <si>
    <t>修善寺支所小計</t>
  </si>
  <si>
    <t>本所小計</t>
  </si>
  <si>
    <t>利用</t>
  </si>
  <si>
    <t>不利</t>
  </si>
  <si>
    <t>埋没</t>
  </si>
  <si>
    <t>伊豆半島以外計の確認</t>
  </si>
  <si>
    <t>利用源泉数</t>
  </si>
  <si>
    <t>自噴</t>
  </si>
  <si>
    <t>未利用源泉数</t>
  </si>
  <si>
    <t>動力</t>
  </si>
  <si>
    <t>計　</t>
  </si>
  <si>
    <t>源泉数計Ａ</t>
  </si>
  <si>
    <t>枯渇Ｂ</t>
  </si>
  <si>
    <t>埋没Ｃ</t>
  </si>
  <si>
    <t>源泉総計Ａ＋Ｂ＋Ｃ</t>
  </si>
  <si>
    <t>熱川・北川</t>
  </si>
  <si>
    <t>小計</t>
  </si>
  <si>
    <t>谷津・浜・笹原</t>
  </si>
  <si>
    <t>小計</t>
  </si>
  <si>
    <t>小計</t>
  </si>
  <si>
    <t>大沢里・田子</t>
  </si>
  <si>
    <t>小計</t>
  </si>
  <si>
    <t>泉</t>
  </si>
  <si>
    <t>小計</t>
  </si>
  <si>
    <t>奈古谷</t>
  </si>
  <si>
    <t>南箱根</t>
  </si>
  <si>
    <t>函南町</t>
  </si>
  <si>
    <t>柏谷</t>
  </si>
  <si>
    <t>小計</t>
  </si>
  <si>
    <t>小計</t>
  </si>
  <si>
    <t>本所小計</t>
  </si>
  <si>
    <t xml:space="preserve"> </t>
  </si>
  <si>
    <t>神山</t>
  </si>
  <si>
    <t>小計</t>
  </si>
  <si>
    <t>富士宮</t>
  </si>
  <si>
    <t>小計</t>
  </si>
  <si>
    <t>河内</t>
  </si>
  <si>
    <t>西里</t>
  </si>
  <si>
    <t xml:space="preserve"> </t>
  </si>
  <si>
    <t xml:space="preserve"> </t>
  </si>
  <si>
    <t>静岡市</t>
  </si>
  <si>
    <t>梅ケ島コンヤ</t>
  </si>
  <si>
    <t>井川</t>
  </si>
  <si>
    <t>井川赤石</t>
  </si>
  <si>
    <t>志太（含内瀬戸）</t>
  </si>
  <si>
    <t>笹間渡</t>
  </si>
  <si>
    <t xml:space="preserve"> </t>
  </si>
  <si>
    <t>本所小計</t>
  </si>
  <si>
    <t>本所小計</t>
  </si>
  <si>
    <t>倉真</t>
  </si>
  <si>
    <t>温泉地</t>
  </si>
  <si>
    <t>機械揚湯</t>
  </si>
  <si>
    <t>枯渇・埋没</t>
  </si>
  <si>
    <t>枯渇</t>
  </si>
  <si>
    <t>峰・田中
・沢田・逆川</t>
  </si>
  <si>
    <t>湯が野・川津筏場
・下佐ヶ野・小鍋　</t>
  </si>
  <si>
    <t>加増野・横川
・北湯ケ野・相玉</t>
  </si>
  <si>
    <t>河内・蓮台寺
・大沢・立野</t>
  </si>
  <si>
    <t>下田白浜</t>
  </si>
  <si>
    <t>下賀茂・加納
・湊・手石・下流</t>
  </si>
  <si>
    <t>小計</t>
  </si>
  <si>
    <t>本所小計</t>
  </si>
  <si>
    <t>雲見・石部・岩地</t>
  </si>
  <si>
    <t>西伊豆町</t>
  </si>
  <si>
    <t>大瀬</t>
  </si>
  <si>
    <t>八木沢</t>
  </si>
  <si>
    <t>梅ケ島新田・金山</t>
  </si>
  <si>
    <t>梅ケ島</t>
  </si>
  <si>
    <t>西ヶ谷・藤兵衛新田</t>
  </si>
  <si>
    <t>焼津市</t>
  </si>
  <si>
    <t>藤枝市</t>
  </si>
  <si>
    <t>瀬戸ノ谷</t>
  </si>
  <si>
    <t>島田市</t>
  </si>
  <si>
    <t>牧之原市</t>
  </si>
  <si>
    <t>袋井市</t>
  </si>
  <si>
    <t>山王</t>
  </si>
  <si>
    <t>再掲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</si>
</sst>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  <numFmt numFmtId="191" formatCode="[&lt;=999]000;000\-00"/>
    <numFmt numFmtId="192" formatCode="_ * #,##0.0_ ;_ * \-#,##0.0_ ;_ * &quot;-&quot;_ ;_ @_ "/>
    <numFmt numFmtId="193" formatCode="0.00_ "/>
    <numFmt numFmtId="194" formatCode="0.00;&quot;△ &quot;0.00"/>
    <numFmt numFmtId="195" formatCode="#,##0_ ;[Red]\-#,##0\ "/>
    <numFmt numFmtId="196" formatCode="&quot;\&quot;#,##0.0;&quot;\&quot;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#,##0.000;[Red]\-#,##0.000"/>
    <numFmt numFmtId="207" formatCode="0.0_);[Red]\(0.0\)"/>
    <numFmt numFmtId="208" formatCode="#,##0_ "/>
    <numFmt numFmtId="209" formatCode="#,##0.00_ ;[Red]\-#,##0.00\ "/>
    <numFmt numFmtId="210" formatCode="#,##0.0000"/>
    <numFmt numFmtId="211" formatCode="#,##0.00000"/>
    <numFmt numFmtId="212" formatCode="#,##0.000000"/>
    <numFmt numFmtId="213" formatCode="0;_尀"/>
    <numFmt numFmtId="214" formatCode="0;_堀"/>
    <numFmt numFmtId="215" formatCode="0.0;_堀"/>
    <numFmt numFmtId="216" formatCode="0.00;_堀"/>
    <numFmt numFmtId="217" formatCode="#,##0.00_);[Red]\(#,##0.00\)"/>
    <numFmt numFmtId="218" formatCode="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1.5"/>
      <color indexed="8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9"/>
      <name val="Courier New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331">
    <xf numFmtId="0" fontId="0" fillId="0" borderId="0" xfId="0" applyAlignment="1">
      <alignment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vertical="center" shrinkToFit="1"/>
      <protection/>
    </xf>
    <xf numFmtId="0" fontId="5" fillId="0" borderId="15" xfId="62" applyFont="1" applyFill="1" applyBorder="1" applyAlignment="1" applyProtection="1">
      <alignment vertical="center" shrinkToFit="1"/>
      <protection/>
    </xf>
    <xf numFmtId="0" fontId="5" fillId="0" borderId="12" xfId="62" applyFont="1" applyFill="1" applyBorder="1" applyAlignment="1" applyProtection="1">
      <alignment vertical="center" shrinkToFit="1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 quotePrefix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 shrinkToFit="1"/>
      <protection/>
    </xf>
    <xf numFmtId="3" fontId="7" fillId="0" borderId="12" xfId="62" applyNumberFormat="1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4" fontId="7" fillId="0" borderId="11" xfId="62" applyNumberFormat="1" applyFont="1" applyFill="1" applyBorder="1" applyAlignment="1" applyProtection="1">
      <alignment horizontal="right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15" fillId="5" borderId="16" xfId="62" applyFont="1" applyFill="1" applyBorder="1" applyAlignment="1" applyProtection="1">
      <alignment horizontal="center" vertical="center" shrinkToFit="1"/>
      <protection/>
    </xf>
    <xf numFmtId="0" fontId="9" fillId="0" borderId="0" xfId="61" applyFont="1" applyFill="1" applyAlignment="1">
      <alignment/>
      <protection/>
    </xf>
    <xf numFmtId="3" fontId="5" fillId="0" borderId="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Alignment="1">
      <alignment vertical="center"/>
      <protection/>
    </xf>
    <xf numFmtId="212" fontId="5" fillId="0" borderId="0" xfId="62" applyNumberFormat="1" applyFont="1" applyFill="1" applyAlignment="1">
      <alignment vertical="center"/>
      <protection/>
    </xf>
    <xf numFmtId="176" fontId="5" fillId="0" borderId="0" xfId="49" applyNumberFormat="1" applyFont="1" applyFill="1" applyBorder="1" applyAlignment="1">
      <alignment vertical="center"/>
    </xf>
    <xf numFmtId="176" fontId="5" fillId="0" borderId="0" xfId="62" applyNumberFormat="1" applyFont="1" applyFill="1" applyBorder="1" applyAlignment="1">
      <alignment vertical="center"/>
      <protection/>
    </xf>
    <xf numFmtId="40" fontId="7" fillId="0" borderId="0" xfId="49" applyNumberFormat="1" applyFont="1" applyFill="1" applyBorder="1" applyAlignment="1">
      <alignment vertical="center"/>
    </xf>
    <xf numFmtId="176" fontId="9" fillId="0" borderId="0" xfId="61" applyNumberFormat="1" applyFont="1" applyFill="1" applyAlignment="1">
      <alignment/>
      <protection/>
    </xf>
    <xf numFmtId="0" fontId="5" fillId="0" borderId="18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3" fontId="7" fillId="0" borderId="11" xfId="62" applyNumberFormat="1" applyFont="1" applyFill="1" applyBorder="1" applyAlignment="1" applyProtection="1">
      <alignment vertical="center"/>
      <protection/>
    </xf>
    <xf numFmtId="3" fontId="7" fillId="0" borderId="15" xfId="62" applyNumberFormat="1" applyFont="1" applyFill="1" applyBorder="1" applyAlignment="1" applyProtection="1">
      <alignment vertical="center"/>
      <protection/>
    </xf>
    <xf numFmtId="0" fontId="19" fillId="0" borderId="11" xfId="62" applyFont="1" applyFill="1" applyBorder="1" applyAlignment="1" applyProtection="1">
      <alignment vertical="center" wrapText="1" shrinkToFit="1"/>
      <protection/>
    </xf>
    <xf numFmtId="0" fontId="5" fillId="0" borderId="19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vertical="center"/>
      <protection/>
    </xf>
    <xf numFmtId="3" fontId="7" fillId="0" borderId="10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0" fontId="5" fillId="0" borderId="10" xfId="62" applyFont="1" applyFill="1" applyBorder="1" applyAlignment="1" applyProtection="1" quotePrefix="1">
      <alignment vertical="center"/>
      <protection/>
    </xf>
    <xf numFmtId="3" fontId="7" fillId="0" borderId="0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vertical="center"/>
      <protection/>
    </xf>
    <xf numFmtId="3" fontId="7" fillId="0" borderId="20" xfId="62" applyNumberFormat="1" applyFont="1" applyFill="1" applyBorder="1" applyAlignment="1" applyProtection="1">
      <alignment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/>
    </xf>
    <xf numFmtId="0" fontId="5" fillId="0" borderId="22" xfId="62" applyFont="1" applyFill="1" applyBorder="1" applyAlignment="1" applyProtection="1">
      <alignment vertical="center" shrinkToFit="1"/>
      <protection/>
    </xf>
    <xf numFmtId="3" fontId="7" fillId="0" borderId="22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 shrinkToFit="1"/>
      <protection/>
    </xf>
    <xf numFmtId="0" fontId="5" fillId="0" borderId="23" xfId="62" applyFont="1" applyFill="1" applyBorder="1" applyAlignment="1" applyProtection="1">
      <alignment horizontal="center" vertical="center"/>
      <protection/>
    </xf>
    <xf numFmtId="0" fontId="5" fillId="0" borderId="24" xfId="62" applyFont="1" applyFill="1" applyBorder="1" applyAlignment="1" applyProtection="1">
      <alignment vertical="center" shrinkToFit="1"/>
      <protection/>
    </xf>
    <xf numFmtId="3" fontId="7" fillId="0" borderId="25" xfId="62" applyNumberFormat="1" applyFont="1" applyFill="1" applyBorder="1" applyAlignment="1" applyProtection="1">
      <alignment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vertical="center" shrinkToFit="1"/>
      <protection/>
    </xf>
    <xf numFmtId="3" fontId="7" fillId="0" borderId="21" xfId="62" applyNumberFormat="1" applyFont="1" applyFill="1" applyBorder="1" applyAlignment="1" applyProtection="1">
      <alignment vertical="center"/>
      <protection/>
    </xf>
    <xf numFmtId="3" fontId="7" fillId="0" borderId="26" xfId="62" applyNumberFormat="1" applyFont="1" applyFill="1" applyBorder="1" applyAlignment="1" applyProtection="1">
      <alignment vertical="center"/>
      <protection/>
    </xf>
    <xf numFmtId="0" fontId="5" fillId="0" borderId="23" xfId="62" applyFont="1" applyFill="1" applyBorder="1" applyAlignment="1" applyProtection="1">
      <alignment vertical="center" shrinkToFit="1"/>
      <protection/>
    </xf>
    <xf numFmtId="4" fontId="7" fillId="0" borderId="10" xfId="62" applyNumberFormat="1" applyFont="1" applyFill="1" applyBorder="1" applyAlignment="1" applyProtection="1">
      <alignment vertical="center"/>
      <protection/>
    </xf>
    <xf numFmtId="4" fontId="7" fillId="0" borderId="14" xfId="62" applyNumberFormat="1" applyFont="1" applyFill="1" applyBorder="1" applyAlignment="1" applyProtection="1">
      <alignment vertical="center"/>
      <protection/>
    </xf>
    <xf numFmtId="4" fontId="7" fillId="0" borderId="10" xfId="62" applyNumberFormat="1" applyFont="1" applyFill="1" applyBorder="1" applyAlignment="1" applyProtection="1">
      <alignment horizontal="right" vertical="center"/>
      <protection/>
    </xf>
    <xf numFmtId="4" fontId="7" fillId="0" borderId="23" xfId="6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4" fontId="7" fillId="0" borderId="23" xfId="62" applyNumberFormat="1" applyFont="1" applyFill="1" applyBorder="1" applyAlignment="1" applyProtection="1">
      <alignment horizontal="center" vertical="center"/>
      <protection/>
    </xf>
    <xf numFmtId="176" fontId="7" fillId="0" borderId="0" xfId="49" applyNumberFormat="1" applyFont="1" applyFill="1" applyBorder="1" applyAlignment="1">
      <alignment vertical="center"/>
    </xf>
    <xf numFmtId="4" fontId="7" fillId="0" borderId="0" xfId="62" applyNumberFormat="1" applyFont="1" applyFill="1" applyBorder="1" applyAlignment="1" applyProtection="1">
      <alignment vertical="center"/>
      <protection/>
    </xf>
    <xf numFmtId="3" fontId="15" fillId="5" borderId="17" xfId="62" applyNumberFormat="1" applyFont="1" applyFill="1" applyBorder="1" applyAlignment="1" applyProtection="1">
      <alignment vertical="center"/>
      <protection/>
    </xf>
    <xf numFmtId="176" fontId="15" fillId="5" borderId="17" xfId="62" applyNumberFormat="1" applyFont="1" applyFill="1" applyBorder="1" applyAlignment="1" applyProtection="1">
      <alignment vertical="center"/>
      <protection/>
    </xf>
    <xf numFmtId="0" fontId="5" fillId="18" borderId="12" xfId="62" applyFont="1" applyFill="1" applyBorder="1" applyAlignment="1" applyProtection="1">
      <alignment vertical="center" shrinkToFit="1"/>
      <protection/>
    </xf>
    <xf numFmtId="0" fontId="5" fillId="18" borderId="27" xfId="62" applyFont="1" applyFill="1" applyBorder="1" applyAlignment="1" applyProtection="1">
      <alignment vertical="center" shrinkToFit="1"/>
      <protection/>
    </xf>
    <xf numFmtId="3" fontId="7" fillId="0" borderId="28" xfId="62" applyNumberFormat="1" applyFont="1" applyFill="1" applyBorder="1" applyAlignment="1" applyProtection="1">
      <alignment vertical="center"/>
      <protection/>
    </xf>
    <xf numFmtId="0" fontId="5" fillId="0" borderId="15" xfId="62" applyFont="1" applyFill="1" applyBorder="1" applyAlignment="1" applyProtection="1">
      <alignment vertical="center" wrapText="1" shrinkToFit="1"/>
      <protection/>
    </xf>
    <xf numFmtId="0" fontId="5" fillId="0" borderId="29" xfId="62" applyFont="1" applyFill="1" applyBorder="1" applyAlignment="1" applyProtection="1">
      <alignment vertical="center" shrinkToFit="1"/>
      <protection/>
    </xf>
    <xf numFmtId="0" fontId="5" fillId="0" borderId="30" xfId="62" applyFont="1" applyFill="1" applyBorder="1" applyAlignment="1" applyProtection="1">
      <alignment vertical="center" shrinkToFit="1"/>
      <protection/>
    </xf>
    <xf numFmtId="0" fontId="5" fillId="18" borderId="13" xfId="62" applyFont="1" applyFill="1" applyBorder="1" applyAlignment="1" applyProtection="1">
      <alignment vertical="center" shrinkToFit="1"/>
      <protection/>
    </xf>
    <xf numFmtId="4" fontId="7" fillId="0" borderId="18" xfId="62" applyNumberFormat="1" applyFont="1" applyFill="1" applyBorder="1" applyAlignment="1" applyProtection="1">
      <alignment vertical="center"/>
      <protection/>
    </xf>
    <xf numFmtId="0" fontId="5" fillId="0" borderId="14" xfId="62" applyFont="1" applyFill="1" applyBorder="1" applyAlignment="1" applyProtection="1">
      <alignment vertical="center"/>
      <protection/>
    </xf>
    <xf numFmtId="0" fontId="5" fillId="0" borderId="31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0" borderId="32" xfId="62" applyFont="1" applyFill="1" applyBorder="1" applyAlignment="1" applyProtection="1">
      <alignment horizontal="center" vertical="center"/>
      <protection/>
    </xf>
    <xf numFmtId="0" fontId="5" fillId="0" borderId="33" xfId="62" applyFont="1" applyFill="1" applyBorder="1" applyAlignment="1" applyProtection="1">
      <alignment vertical="center"/>
      <protection/>
    </xf>
    <xf numFmtId="0" fontId="5" fillId="0" borderId="34" xfId="62" applyFont="1" applyFill="1" applyBorder="1" applyAlignment="1" applyProtection="1">
      <alignment vertical="center"/>
      <protection/>
    </xf>
    <xf numFmtId="0" fontId="5" fillId="0" borderId="35" xfId="62" applyFont="1" applyFill="1" applyBorder="1" applyAlignment="1" applyProtection="1">
      <alignment vertical="center"/>
      <protection/>
    </xf>
    <xf numFmtId="0" fontId="5" fillId="0" borderId="27" xfId="62" applyFont="1" applyFill="1" applyBorder="1" applyAlignment="1" applyProtection="1">
      <alignment vertical="center"/>
      <protection/>
    </xf>
    <xf numFmtId="0" fontId="5" fillId="0" borderId="36" xfId="62" applyFont="1" applyFill="1" applyBorder="1" applyAlignment="1" applyProtection="1">
      <alignment vertical="center"/>
      <protection/>
    </xf>
    <xf numFmtId="0" fontId="5" fillId="0" borderId="37" xfId="62" applyFont="1" applyFill="1" applyBorder="1" applyAlignment="1" applyProtection="1">
      <alignment vertical="center"/>
      <protection/>
    </xf>
    <xf numFmtId="0" fontId="9" fillId="0" borderId="13" xfId="61" applyFont="1" applyFill="1" applyBorder="1" applyAlignment="1">
      <alignment horizontal="left"/>
      <protection/>
    </xf>
    <xf numFmtId="0" fontId="19" fillId="0" borderId="11" xfId="62" applyFont="1" applyFill="1" applyBorder="1" applyAlignment="1" applyProtection="1">
      <alignment vertical="center" shrinkToFit="1"/>
      <protection/>
    </xf>
    <xf numFmtId="3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13" fillId="6" borderId="38" xfId="62" applyFont="1" applyFill="1" applyBorder="1" applyAlignment="1" applyProtection="1">
      <alignment vertical="center"/>
      <protection/>
    </xf>
    <xf numFmtId="0" fontId="13" fillId="6" borderId="39" xfId="62" applyFont="1" applyFill="1" applyBorder="1" applyAlignment="1" applyProtection="1">
      <alignment vertical="center"/>
      <protection/>
    </xf>
    <xf numFmtId="0" fontId="5" fillId="2" borderId="25" xfId="62" applyFont="1" applyFill="1" applyBorder="1" applyAlignment="1" applyProtection="1">
      <alignment vertical="center"/>
      <protection/>
    </xf>
    <xf numFmtId="0" fontId="5" fillId="2" borderId="40" xfId="62" applyFont="1" applyFill="1" applyBorder="1" applyAlignment="1" applyProtection="1">
      <alignment vertical="center"/>
      <protection/>
    </xf>
    <xf numFmtId="0" fontId="5" fillId="6" borderId="25" xfId="62" applyFont="1" applyFill="1" applyBorder="1" applyAlignment="1" applyProtection="1">
      <alignment vertical="center"/>
      <protection/>
    </xf>
    <xf numFmtId="0" fontId="5" fillId="6" borderId="40" xfId="62" applyFont="1" applyFill="1" applyBorder="1" applyAlignment="1" applyProtection="1">
      <alignment vertical="center"/>
      <protection/>
    </xf>
    <xf numFmtId="0" fontId="13" fillId="6" borderId="25" xfId="62" applyFont="1" applyFill="1" applyBorder="1" applyAlignment="1" applyProtection="1">
      <alignment vertical="center"/>
      <protection/>
    </xf>
    <xf numFmtId="0" fontId="13" fillId="6" borderId="40" xfId="62" applyFont="1" applyFill="1" applyBorder="1" applyAlignment="1" applyProtection="1">
      <alignment vertical="center"/>
      <protection/>
    </xf>
    <xf numFmtId="0" fontId="13" fillId="2" borderId="25" xfId="62" applyFont="1" applyFill="1" applyBorder="1" applyAlignment="1" applyProtection="1">
      <alignment vertical="center"/>
      <protection/>
    </xf>
    <xf numFmtId="0" fontId="13" fillId="2" borderId="40" xfId="62" applyFont="1" applyFill="1" applyBorder="1" applyAlignment="1" applyProtection="1">
      <alignment vertical="center"/>
      <protection/>
    </xf>
    <xf numFmtId="0" fontId="7" fillId="0" borderId="13" xfId="61" applyFont="1" applyFill="1" applyBorder="1" applyAlignment="1">
      <alignment horizontal="left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3" fontId="15" fillId="5" borderId="41" xfId="62" applyNumberFormat="1" applyFont="1" applyFill="1" applyBorder="1" applyAlignment="1" applyProtection="1">
      <alignment vertical="center"/>
      <protection/>
    </xf>
    <xf numFmtId="3" fontId="15" fillId="5" borderId="42" xfId="62" applyNumberFormat="1" applyFont="1" applyFill="1" applyBorder="1" applyAlignment="1" applyProtection="1">
      <alignment vertical="center"/>
      <protection/>
    </xf>
    <xf numFmtId="176" fontId="18" fillId="5" borderId="42" xfId="62" applyNumberFormat="1" applyFont="1" applyFill="1" applyBorder="1" applyAlignment="1" applyProtection="1">
      <alignment vertical="center"/>
      <protection/>
    </xf>
    <xf numFmtId="4" fontId="15" fillId="5" borderId="42" xfId="62" applyNumberFormat="1" applyFont="1" applyFill="1" applyBorder="1" applyAlignment="1" applyProtection="1">
      <alignment vertical="center"/>
      <protection/>
    </xf>
    <xf numFmtId="4" fontId="15" fillId="5" borderId="17" xfId="62" applyNumberFormat="1" applyFont="1" applyFill="1" applyBorder="1" applyAlignment="1" applyProtection="1">
      <alignment vertical="center"/>
      <protection/>
    </xf>
    <xf numFmtId="176" fontId="7" fillId="0" borderId="11" xfId="49" applyNumberFormat="1" applyFont="1" applyFill="1" applyBorder="1" applyAlignment="1" applyProtection="1">
      <alignment vertical="center"/>
      <protection/>
    </xf>
    <xf numFmtId="176" fontId="5" fillId="0" borderId="11" xfId="49" applyNumberFormat="1" applyFont="1" applyFill="1" applyBorder="1" applyAlignment="1" applyProtection="1">
      <alignment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/>
    </xf>
    <xf numFmtId="4" fontId="7" fillId="0" borderId="11" xfId="49" applyNumberFormat="1" applyFont="1" applyFill="1" applyBorder="1" applyAlignment="1" applyProtection="1">
      <alignment vertical="center"/>
      <protection/>
    </xf>
    <xf numFmtId="4" fontId="7" fillId="0" borderId="11" xfId="62" applyNumberFormat="1" applyFont="1" applyFill="1" applyBorder="1" applyAlignment="1" applyProtection="1">
      <alignment vertical="center"/>
      <protection/>
    </xf>
    <xf numFmtId="176" fontId="7" fillId="0" borderId="15" xfId="49" applyNumberFormat="1" applyFont="1" applyFill="1" applyBorder="1" applyAlignment="1" applyProtection="1">
      <alignment vertical="center"/>
      <protection/>
    </xf>
    <xf numFmtId="176" fontId="5" fillId="0" borderId="15" xfId="49" applyNumberFormat="1" applyFont="1" applyFill="1" applyBorder="1" applyAlignment="1">
      <alignment vertical="center"/>
    </xf>
    <xf numFmtId="176" fontId="5" fillId="0" borderId="15" xfId="62" applyNumberFormat="1" applyFont="1" applyFill="1" applyBorder="1" applyAlignment="1" applyProtection="1">
      <alignment vertical="center"/>
      <protection/>
    </xf>
    <xf numFmtId="176" fontId="5" fillId="0" borderId="15" xfId="49" applyNumberFormat="1" applyFont="1" applyFill="1" applyBorder="1" applyAlignment="1" applyProtection="1">
      <alignment vertical="center"/>
      <protection/>
    </xf>
    <xf numFmtId="4" fontId="7" fillId="0" borderId="15" xfId="49" applyNumberFormat="1" applyFont="1" applyFill="1" applyBorder="1" applyAlignment="1" applyProtection="1">
      <alignment vertical="center"/>
      <protection/>
    </xf>
    <xf numFmtId="4" fontId="7" fillId="0" borderId="15" xfId="62" applyNumberFormat="1" applyFont="1" applyFill="1" applyBorder="1" applyAlignment="1" applyProtection="1">
      <alignment vertical="center"/>
      <protection/>
    </xf>
    <xf numFmtId="3" fontId="7" fillId="18" borderId="12" xfId="62" applyNumberFormat="1" applyFont="1" applyFill="1" applyBorder="1" applyAlignment="1" applyProtection="1">
      <alignment vertical="center"/>
      <protection/>
    </xf>
    <xf numFmtId="176" fontId="7" fillId="18" borderId="12" xfId="49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 applyProtection="1">
      <alignment vertical="center"/>
      <protection/>
    </xf>
    <xf numFmtId="176" fontId="5" fillId="18" borderId="12" xfId="62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>
      <alignment vertical="center"/>
    </xf>
    <xf numFmtId="4" fontId="7" fillId="18" borderId="12" xfId="49" applyNumberFormat="1" applyFont="1" applyFill="1" applyBorder="1" applyAlignment="1" applyProtection="1">
      <alignment vertical="center"/>
      <protection/>
    </xf>
    <xf numFmtId="4" fontId="7" fillId="18" borderId="12" xfId="62" applyNumberFormat="1" applyFont="1" applyFill="1" applyBorder="1" applyAlignment="1" applyProtection="1">
      <alignment vertical="center"/>
      <protection/>
    </xf>
    <xf numFmtId="4" fontId="7" fillId="18" borderId="43" xfId="62" applyNumberFormat="1" applyFont="1" applyFill="1" applyBorder="1" applyAlignment="1" applyProtection="1">
      <alignment vertical="center"/>
      <protection/>
    </xf>
    <xf numFmtId="4" fontId="7" fillId="0" borderId="26" xfId="62" applyNumberFormat="1" applyFont="1" applyFill="1" applyBorder="1" applyAlignment="1" applyProtection="1">
      <alignment vertical="center"/>
      <protection/>
    </xf>
    <xf numFmtId="176" fontId="5" fillId="18" borderId="12" xfId="0" applyNumberFormat="1" applyFont="1" applyFill="1" applyBorder="1" applyAlignment="1">
      <alignment vertical="center"/>
    </xf>
    <xf numFmtId="4" fontId="7" fillId="18" borderId="14" xfId="62" applyNumberFormat="1" applyFont="1" applyFill="1" applyBorder="1" applyAlignment="1" applyProtection="1">
      <alignment vertical="center"/>
      <protection/>
    </xf>
    <xf numFmtId="4" fontId="7" fillId="0" borderId="15" xfId="62" applyNumberFormat="1" applyFont="1" applyFill="1" applyBorder="1" applyAlignment="1" applyProtection="1">
      <alignment horizontal="center" vertical="center"/>
      <protection/>
    </xf>
    <xf numFmtId="4" fontId="7" fillId="0" borderId="26" xfId="62" applyNumberFormat="1" applyFont="1" applyFill="1" applyBorder="1" applyAlignment="1" applyProtection="1">
      <alignment horizontal="center" vertical="center"/>
      <protection/>
    </xf>
    <xf numFmtId="4" fontId="7" fillId="0" borderId="11" xfId="62" applyNumberFormat="1" applyFont="1" applyFill="1" applyBorder="1" applyAlignment="1" applyProtection="1">
      <alignment horizontal="center" vertical="center"/>
      <protection/>
    </xf>
    <xf numFmtId="4" fontId="7" fillId="0" borderId="10" xfId="62" applyNumberFormat="1" applyFont="1" applyFill="1" applyBorder="1" applyAlignment="1" applyProtection="1">
      <alignment horizontal="center" vertical="center"/>
      <protection/>
    </xf>
    <xf numFmtId="176" fontId="5" fillId="0" borderId="11" xfId="49" applyNumberFormat="1" applyFont="1" applyFill="1" applyBorder="1" applyAlignment="1">
      <alignment vertical="center"/>
    </xf>
    <xf numFmtId="3" fontId="7" fillId="2" borderId="23" xfId="62" applyNumberFormat="1" applyFont="1" applyFill="1" applyBorder="1" applyAlignment="1" applyProtection="1">
      <alignment vertical="center"/>
      <protection/>
    </xf>
    <xf numFmtId="3" fontId="7" fillId="2" borderId="12" xfId="62" applyNumberFormat="1" applyFont="1" applyFill="1" applyBorder="1" applyAlignment="1" applyProtection="1">
      <alignment vertical="center"/>
      <protection/>
    </xf>
    <xf numFmtId="176" fontId="7" fillId="2" borderId="12" xfId="49" applyNumberFormat="1" applyFont="1" applyFill="1" applyBorder="1" applyAlignment="1" applyProtection="1">
      <alignment vertical="center"/>
      <protection/>
    </xf>
    <xf numFmtId="176" fontId="5" fillId="2" borderId="12" xfId="49" applyNumberFormat="1" applyFont="1" applyFill="1" applyBorder="1" applyAlignment="1" applyProtection="1">
      <alignment vertical="center"/>
      <protection/>
    </xf>
    <xf numFmtId="176" fontId="5" fillId="2" borderId="12" xfId="62" applyNumberFormat="1" applyFont="1" applyFill="1" applyBorder="1" applyAlignment="1" applyProtection="1">
      <alignment vertical="center"/>
      <protection/>
    </xf>
    <xf numFmtId="4" fontId="7" fillId="2" borderId="12" xfId="49" applyNumberFormat="1" applyFont="1" applyFill="1" applyBorder="1" applyAlignment="1" applyProtection="1">
      <alignment vertical="center"/>
      <protection/>
    </xf>
    <xf numFmtId="4" fontId="7" fillId="2" borderId="12" xfId="62" applyNumberFormat="1" applyFont="1" applyFill="1" applyBorder="1" applyAlignment="1" applyProtection="1">
      <alignment vertical="center"/>
      <protection/>
    </xf>
    <xf numFmtId="4" fontId="7" fillId="2" borderId="14" xfId="62" applyNumberFormat="1" applyFont="1" applyFill="1" applyBorder="1" applyAlignment="1" applyProtection="1">
      <alignment vertical="center"/>
      <protection/>
    </xf>
    <xf numFmtId="3" fontId="7" fillId="18" borderId="27" xfId="62" applyNumberFormat="1" applyFont="1" applyFill="1" applyBorder="1" applyAlignment="1" applyProtection="1">
      <alignment vertical="center"/>
      <protection/>
    </xf>
    <xf numFmtId="176" fontId="7" fillId="18" borderId="27" xfId="49" applyNumberFormat="1" applyFont="1" applyFill="1" applyBorder="1" applyAlignment="1" applyProtection="1">
      <alignment vertical="center"/>
      <protection/>
    </xf>
    <xf numFmtId="176" fontId="5" fillId="18" borderId="27" xfId="62" applyNumberFormat="1" applyFont="1" applyFill="1" applyBorder="1" applyAlignment="1" applyProtection="1">
      <alignment vertical="center"/>
      <protection/>
    </xf>
    <xf numFmtId="4" fontId="7" fillId="18" borderId="27" xfId="62" applyNumberFormat="1" applyFont="1" applyFill="1" applyBorder="1" applyAlignment="1" applyProtection="1">
      <alignment vertical="center"/>
      <protection/>
    </xf>
    <xf numFmtId="3" fontId="7" fillId="2" borderId="23" xfId="49" applyNumberFormat="1" applyFont="1" applyFill="1" applyBorder="1" applyAlignment="1" applyProtection="1">
      <alignment vertical="center"/>
      <protection/>
    </xf>
    <xf numFmtId="3" fontId="7" fillId="2" borderId="12" xfId="49" applyNumberFormat="1" applyFont="1" applyFill="1" applyBorder="1" applyAlignment="1" applyProtection="1">
      <alignment vertical="center"/>
      <protection/>
    </xf>
    <xf numFmtId="3" fontId="14" fillId="2" borderId="23" xfId="62" applyNumberFormat="1" applyFont="1" applyFill="1" applyBorder="1" applyAlignment="1" applyProtection="1">
      <alignment vertical="center"/>
      <protection/>
    </xf>
    <xf numFmtId="3" fontId="14" fillId="2" borderId="12" xfId="62" applyNumberFormat="1" applyFont="1" applyFill="1" applyBorder="1" applyAlignment="1" applyProtection="1">
      <alignment vertical="center"/>
      <protection/>
    </xf>
    <xf numFmtId="176" fontId="14" fillId="2" borderId="12" xfId="49" applyNumberFormat="1" applyFont="1" applyFill="1" applyBorder="1" applyAlignment="1" applyProtection="1">
      <alignment vertical="center"/>
      <protection/>
    </xf>
    <xf numFmtId="176" fontId="13" fillId="2" borderId="12" xfId="49" applyNumberFormat="1" applyFont="1" applyFill="1" applyBorder="1" applyAlignment="1" applyProtection="1">
      <alignment vertical="center"/>
      <protection/>
    </xf>
    <xf numFmtId="176" fontId="13" fillId="2" borderId="12" xfId="62" applyNumberFormat="1" applyFont="1" applyFill="1" applyBorder="1" applyAlignment="1" applyProtection="1">
      <alignment vertical="center"/>
      <protection/>
    </xf>
    <xf numFmtId="4" fontId="14" fillId="2" borderId="12" xfId="49" applyNumberFormat="1" applyFont="1" applyFill="1" applyBorder="1" applyAlignment="1" applyProtection="1">
      <alignment vertical="center"/>
      <protection/>
    </xf>
    <xf numFmtId="4" fontId="14" fillId="2" borderId="12" xfId="62" applyNumberFormat="1" applyFont="1" applyFill="1" applyBorder="1" applyAlignment="1" applyProtection="1">
      <alignment vertical="center"/>
      <protection/>
    </xf>
    <xf numFmtId="4" fontId="14" fillId="2" borderId="14" xfId="62" applyNumberFormat="1" applyFont="1" applyFill="1" applyBorder="1" applyAlignment="1" applyProtection="1">
      <alignment vertical="center"/>
      <protection/>
    </xf>
    <xf numFmtId="176" fontId="7" fillId="0" borderId="11" xfId="62" applyNumberFormat="1" applyFont="1" applyFill="1" applyBorder="1" applyAlignment="1" applyProtection="1">
      <alignment vertical="center"/>
      <protection/>
    </xf>
    <xf numFmtId="176" fontId="7" fillId="18" borderId="27" xfId="62" applyNumberFormat="1" applyFont="1" applyFill="1" applyBorder="1" applyAlignment="1" applyProtection="1">
      <alignment vertical="center"/>
      <protection/>
    </xf>
    <xf numFmtId="176" fontId="5" fillId="18" borderId="27" xfId="49" applyNumberFormat="1" applyFont="1" applyFill="1" applyBorder="1" applyAlignment="1" applyProtection="1">
      <alignment vertical="center"/>
      <protection/>
    </xf>
    <xf numFmtId="3" fontId="14" fillId="6" borderId="41" xfId="62" applyNumberFormat="1" applyFont="1" applyFill="1" applyBorder="1" applyAlignment="1" applyProtection="1">
      <alignment vertical="center"/>
      <protection/>
    </xf>
    <xf numFmtId="3" fontId="14" fillId="6" borderId="16" xfId="62" applyNumberFormat="1" applyFont="1" applyFill="1" applyBorder="1" applyAlignment="1" applyProtection="1">
      <alignment vertical="center"/>
      <protection/>
    </xf>
    <xf numFmtId="176" fontId="14" fillId="6" borderId="16" xfId="49" applyNumberFormat="1" applyFont="1" applyFill="1" applyBorder="1" applyAlignment="1" applyProtection="1">
      <alignment vertical="center"/>
      <protection/>
    </xf>
    <xf numFmtId="176" fontId="13" fillId="6" borderId="16" xfId="49" applyNumberFormat="1" applyFont="1" applyFill="1" applyBorder="1" applyAlignment="1" applyProtection="1">
      <alignment vertical="center"/>
      <protection/>
    </xf>
    <xf numFmtId="176" fontId="13" fillId="6" borderId="16" xfId="62" applyNumberFormat="1" applyFont="1" applyFill="1" applyBorder="1" applyAlignment="1" applyProtection="1">
      <alignment vertical="center"/>
      <protection/>
    </xf>
    <xf numFmtId="4" fontId="14" fillId="6" borderId="16" xfId="49" applyNumberFormat="1" applyFont="1" applyFill="1" applyBorder="1" applyAlignment="1" applyProtection="1">
      <alignment vertical="center"/>
      <protection/>
    </xf>
    <xf numFmtId="4" fontId="14" fillId="6" borderId="16" xfId="62" applyNumberFormat="1" applyFont="1" applyFill="1" applyBorder="1" applyAlignment="1" applyProtection="1">
      <alignment vertical="center"/>
      <protection/>
    </xf>
    <xf numFmtId="4" fontId="14" fillId="6" borderId="17" xfId="62" applyNumberFormat="1" applyFont="1" applyFill="1" applyBorder="1" applyAlignment="1" applyProtection="1">
      <alignment vertical="center"/>
      <protection/>
    </xf>
    <xf numFmtId="176" fontId="7" fillId="0" borderId="15" xfId="62" applyNumberFormat="1" applyFont="1" applyFill="1" applyBorder="1" applyAlignment="1" applyProtection="1">
      <alignment vertical="center"/>
      <protection/>
    </xf>
    <xf numFmtId="176" fontId="7" fillId="18" borderId="12" xfId="62" applyNumberFormat="1" applyFont="1" applyFill="1" applyBorder="1" applyAlignment="1" applyProtection="1">
      <alignment vertical="center"/>
      <protection/>
    </xf>
    <xf numFmtId="176" fontId="7" fillId="0" borderId="26" xfId="49" applyNumberFormat="1" applyFont="1" applyFill="1" applyBorder="1" applyAlignment="1" applyProtection="1">
      <alignment vertical="center"/>
      <protection/>
    </xf>
    <xf numFmtId="176" fontId="7" fillId="0" borderId="10" xfId="49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7" fillId="0" borderId="12" xfId="49" applyNumberFormat="1" applyFont="1" applyFill="1" applyBorder="1" applyAlignment="1" applyProtection="1">
      <alignment vertical="center"/>
      <protection/>
    </xf>
    <xf numFmtId="176" fontId="5" fillId="0" borderId="12" xfId="49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/>
    </xf>
    <xf numFmtId="4" fontId="7" fillId="0" borderId="12" xfId="49" applyNumberFormat="1" applyFont="1" applyFill="1" applyBorder="1" applyAlignment="1" applyProtection="1">
      <alignment vertical="center"/>
      <protection/>
    </xf>
    <xf numFmtId="4" fontId="7" fillId="0" borderId="12" xfId="62" applyNumberFormat="1" applyFont="1" applyFill="1" applyBorder="1" applyAlignment="1" applyProtection="1">
      <alignment vertical="center"/>
      <protection/>
    </xf>
    <xf numFmtId="3" fontId="7" fillId="6" borderId="23" xfId="62" applyNumberFormat="1" applyFont="1" applyFill="1" applyBorder="1" applyAlignment="1" applyProtection="1">
      <alignment vertical="center"/>
      <protection/>
    </xf>
    <xf numFmtId="3" fontId="7" fillId="6" borderId="12" xfId="62" applyNumberFormat="1" applyFont="1" applyFill="1" applyBorder="1" applyAlignment="1" applyProtection="1">
      <alignment vertical="center"/>
      <protection/>
    </xf>
    <xf numFmtId="176" fontId="7" fillId="6" borderId="12" xfId="62" applyNumberFormat="1" applyFont="1" applyFill="1" applyBorder="1" applyAlignment="1" applyProtection="1">
      <alignment vertical="center"/>
      <protection/>
    </xf>
    <xf numFmtId="176" fontId="5" fillId="6" borderId="12" xfId="62" applyNumberFormat="1" applyFont="1" applyFill="1" applyBorder="1" applyAlignment="1" applyProtection="1">
      <alignment vertical="center"/>
      <protection/>
    </xf>
    <xf numFmtId="4" fontId="7" fillId="6" borderId="12" xfId="62" applyNumberFormat="1" applyFont="1" applyFill="1" applyBorder="1" applyAlignment="1" applyProtection="1">
      <alignment vertical="center"/>
      <protection/>
    </xf>
    <xf numFmtId="4" fontId="7" fillId="6" borderId="14" xfId="62" applyNumberFormat="1" applyFont="1" applyFill="1" applyBorder="1" applyAlignment="1" applyProtection="1">
      <alignment vertical="center"/>
      <protection/>
    </xf>
    <xf numFmtId="3" fontId="7" fillId="6" borderId="25" xfId="62" applyNumberFormat="1" applyFont="1" applyFill="1" applyBorder="1" applyAlignment="1" applyProtection="1">
      <alignment vertical="center"/>
      <protection/>
    </xf>
    <xf numFmtId="176" fontId="7" fillId="6" borderId="25" xfId="62" applyNumberFormat="1" applyFont="1" applyFill="1" applyBorder="1" applyAlignment="1" applyProtection="1">
      <alignment vertical="center"/>
      <protection/>
    </xf>
    <xf numFmtId="176" fontId="5" fillId="6" borderId="25" xfId="62" applyNumberFormat="1" applyFont="1" applyFill="1" applyBorder="1" applyAlignment="1" applyProtection="1">
      <alignment vertical="center"/>
      <protection/>
    </xf>
    <xf numFmtId="4" fontId="7" fillId="6" borderId="25" xfId="62" applyNumberFormat="1" applyFont="1" applyFill="1" applyBorder="1" applyAlignment="1" applyProtection="1">
      <alignment vertical="center"/>
      <protection/>
    </xf>
    <xf numFmtId="4" fontId="7" fillId="6" borderId="23" xfId="62" applyNumberFormat="1" applyFont="1" applyFill="1" applyBorder="1" applyAlignment="1" applyProtection="1">
      <alignment vertical="center"/>
      <protection/>
    </xf>
    <xf numFmtId="176" fontId="14" fillId="6" borderId="41" xfId="62" applyNumberFormat="1" applyFont="1" applyFill="1" applyBorder="1" applyAlignment="1" applyProtection="1">
      <alignment vertical="center"/>
      <protection/>
    </xf>
    <xf numFmtId="176" fontId="13" fillId="6" borderId="41" xfId="62" applyNumberFormat="1" applyFont="1" applyFill="1" applyBorder="1" applyAlignment="1" applyProtection="1">
      <alignment vertical="center"/>
      <protection/>
    </xf>
    <xf numFmtId="190" fontId="14" fillId="6" borderId="41" xfId="62" applyNumberFormat="1" applyFont="1" applyFill="1" applyBorder="1" applyAlignment="1" applyProtection="1">
      <alignment vertical="center"/>
      <protection/>
    </xf>
    <xf numFmtId="4" fontId="14" fillId="6" borderId="41" xfId="62" applyNumberFormat="1" applyFont="1" applyFill="1" applyBorder="1" applyAlignment="1" applyProtection="1">
      <alignment vertical="center"/>
      <protection/>
    </xf>
    <xf numFmtId="3" fontId="7" fillId="18" borderId="43" xfId="49" applyNumberFormat="1" applyFont="1" applyFill="1" applyBorder="1" applyAlignment="1" applyProtection="1">
      <alignment vertical="center"/>
      <protection/>
    </xf>
    <xf numFmtId="3" fontId="7" fillId="18" borderId="12" xfId="49" applyNumberFormat="1" applyFont="1" applyFill="1" applyBorder="1" applyAlignment="1" applyProtection="1">
      <alignment vertical="center"/>
      <protection/>
    </xf>
    <xf numFmtId="3" fontId="7" fillId="0" borderId="44" xfId="62" applyNumberFormat="1" applyFont="1" applyFill="1" applyBorder="1" applyAlignment="1" applyProtection="1">
      <alignment vertical="center"/>
      <protection/>
    </xf>
    <xf numFmtId="176" fontId="7" fillId="0" borderId="20" xfId="49" applyNumberFormat="1" applyFont="1" applyFill="1" applyBorder="1" applyAlignment="1" applyProtection="1">
      <alignment vertical="center"/>
      <protection/>
    </xf>
    <xf numFmtId="176" fontId="5" fillId="0" borderId="20" xfId="49" applyNumberFormat="1" applyFont="1" applyFill="1" applyBorder="1" applyAlignment="1" applyProtection="1">
      <alignment vertical="center"/>
      <protection/>
    </xf>
    <xf numFmtId="176" fontId="5" fillId="0" borderId="20" xfId="62" applyNumberFormat="1" applyFont="1" applyFill="1" applyBorder="1" applyAlignment="1" applyProtection="1">
      <alignment vertical="center"/>
      <protection/>
    </xf>
    <xf numFmtId="4" fontId="7" fillId="0" borderId="20" xfId="62" applyNumberFormat="1" applyFont="1" applyFill="1" applyBorder="1" applyAlignment="1" applyProtection="1">
      <alignment horizontal="center" vertical="center"/>
      <protection/>
    </xf>
    <xf numFmtId="4" fontId="7" fillId="0" borderId="44" xfId="62" applyNumberFormat="1" applyFont="1" applyFill="1" applyBorder="1" applyAlignment="1" applyProtection="1">
      <alignment horizontal="center" vertical="center"/>
      <protection/>
    </xf>
    <xf numFmtId="3" fontId="14" fillId="2" borderId="25" xfId="62" applyNumberFormat="1" applyFont="1" applyFill="1" applyBorder="1" applyAlignment="1" applyProtection="1">
      <alignment vertical="center"/>
      <protection/>
    </xf>
    <xf numFmtId="176" fontId="14" fillId="2" borderId="25" xfId="49" applyNumberFormat="1" applyFont="1" applyFill="1" applyBorder="1" applyAlignment="1" applyProtection="1">
      <alignment vertical="center"/>
      <protection/>
    </xf>
    <xf numFmtId="176" fontId="13" fillId="2" borderId="25" xfId="49" applyNumberFormat="1" applyFont="1" applyFill="1" applyBorder="1" applyAlignment="1" applyProtection="1">
      <alignment vertical="center"/>
      <protection/>
    </xf>
    <xf numFmtId="176" fontId="13" fillId="2" borderId="25" xfId="62" applyNumberFormat="1" applyFont="1" applyFill="1" applyBorder="1" applyAlignment="1" applyProtection="1">
      <alignment vertical="center"/>
      <protection/>
    </xf>
    <xf numFmtId="4" fontId="14" fillId="2" borderId="25" xfId="49" applyNumberFormat="1" applyFont="1" applyFill="1" applyBorder="1" applyAlignment="1" applyProtection="1">
      <alignment vertical="center"/>
      <protection/>
    </xf>
    <xf numFmtId="4" fontId="14" fillId="2" borderId="25" xfId="62" applyNumberFormat="1" applyFont="1" applyFill="1" applyBorder="1" applyAlignment="1" applyProtection="1">
      <alignment horizontal="center" vertical="center"/>
      <protection/>
    </xf>
    <xf numFmtId="4" fontId="14" fillId="2" borderId="23" xfId="62" applyNumberFormat="1" applyFont="1" applyFill="1" applyBorder="1" applyAlignment="1" applyProtection="1">
      <alignment horizontal="center" vertical="center"/>
      <protection/>
    </xf>
    <xf numFmtId="188" fontId="7" fillId="18" borderId="27" xfId="62" applyNumberFormat="1" applyFont="1" applyFill="1" applyBorder="1" applyAlignment="1" applyProtection="1">
      <alignment vertical="center"/>
      <protection/>
    </xf>
    <xf numFmtId="176" fontId="7" fillId="2" borderId="23" xfId="62" applyNumberFormat="1" applyFont="1" applyFill="1" applyBorder="1" applyAlignment="1" applyProtection="1">
      <alignment vertical="center"/>
      <protection/>
    </xf>
    <xf numFmtId="176" fontId="5" fillId="2" borderId="23" xfId="62" applyNumberFormat="1" applyFont="1" applyFill="1" applyBorder="1" applyAlignment="1" applyProtection="1">
      <alignment vertical="center"/>
      <protection/>
    </xf>
    <xf numFmtId="188" fontId="7" fillId="2" borderId="23" xfId="62" applyNumberFormat="1" applyFont="1" applyFill="1" applyBorder="1" applyAlignment="1" applyProtection="1">
      <alignment vertical="center"/>
      <protection/>
    </xf>
    <xf numFmtId="4" fontId="7" fillId="2" borderId="23" xfId="62" applyNumberFormat="1" applyFont="1" applyFill="1" applyBorder="1" applyAlignment="1" applyProtection="1">
      <alignment vertical="center"/>
      <protection/>
    </xf>
    <xf numFmtId="3" fontId="14" fillId="6" borderId="17" xfId="62" applyNumberFormat="1" applyFont="1" applyFill="1" applyBorder="1" applyAlignment="1" applyProtection="1">
      <alignment vertical="center"/>
      <protection/>
    </xf>
    <xf numFmtId="4" fontId="14" fillId="6" borderId="39" xfId="62" applyNumberFormat="1" applyFont="1" applyFill="1" applyBorder="1" applyAlignment="1" applyProtection="1">
      <alignment vertical="center"/>
      <protection/>
    </xf>
    <xf numFmtId="3" fontId="14" fillId="6" borderId="38" xfId="62" applyNumberFormat="1" applyFont="1" applyFill="1" applyBorder="1" applyAlignment="1" applyProtection="1">
      <alignment vertical="center"/>
      <protection/>
    </xf>
    <xf numFmtId="176" fontId="14" fillId="6" borderId="38" xfId="62" applyNumberFormat="1" applyFont="1" applyFill="1" applyBorder="1" applyAlignment="1" applyProtection="1">
      <alignment vertical="center"/>
      <protection/>
    </xf>
    <xf numFmtId="176" fontId="13" fillId="6" borderId="38" xfId="62" applyNumberFormat="1" applyFont="1" applyFill="1" applyBorder="1" applyAlignment="1" applyProtection="1">
      <alignment vertical="center"/>
      <protection/>
    </xf>
    <xf numFmtId="4" fontId="14" fillId="6" borderId="38" xfId="62" applyNumberFormat="1" applyFont="1" applyFill="1" applyBorder="1" applyAlignment="1" applyProtection="1">
      <alignment vertical="center"/>
      <protection/>
    </xf>
    <xf numFmtId="3" fontId="7" fillId="0" borderId="19" xfId="62" applyNumberFormat="1" applyFont="1" applyFill="1" applyBorder="1" applyAlignment="1" applyProtection="1">
      <alignment vertical="center"/>
      <protection/>
    </xf>
    <xf numFmtId="176" fontId="7" fillId="0" borderId="28" xfId="49" applyNumberFormat="1" applyFont="1" applyFill="1" applyBorder="1" applyAlignment="1" applyProtection="1">
      <alignment vertical="center"/>
      <protection/>
    </xf>
    <xf numFmtId="176" fontId="5" fillId="0" borderId="28" xfId="62" applyNumberFormat="1" applyFont="1" applyFill="1" applyBorder="1" applyAlignment="1" applyProtection="1">
      <alignment vertical="center"/>
      <protection/>
    </xf>
    <xf numFmtId="4" fontId="7" fillId="0" borderId="28" xfId="62" applyNumberFormat="1" applyFont="1" applyFill="1" applyBorder="1" applyAlignment="1" applyProtection="1">
      <alignment vertical="center"/>
      <protection/>
    </xf>
    <xf numFmtId="4" fontId="7" fillId="0" borderId="19" xfId="62" applyNumberFormat="1" applyFont="1" applyFill="1" applyBorder="1" applyAlignment="1" applyProtection="1">
      <alignment vertical="center"/>
      <protection/>
    </xf>
    <xf numFmtId="3" fontId="7" fillId="0" borderId="30" xfId="62" applyNumberFormat="1" applyFont="1" applyFill="1" applyBorder="1" applyAlignment="1" applyProtection="1">
      <alignment vertical="center"/>
      <protection/>
    </xf>
    <xf numFmtId="3" fontId="7" fillId="18" borderId="14" xfId="62" applyNumberFormat="1" applyFont="1" applyFill="1" applyBorder="1" applyAlignment="1" applyProtection="1">
      <alignment vertical="center"/>
      <protection/>
    </xf>
    <xf numFmtId="3" fontId="5" fillId="18" borderId="12" xfId="49" applyNumberFormat="1" applyFont="1" applyFill="1" applyBorder="1" applyAlignment="1" applyProtection="1">
      <alignment vertical="center"/>
      <protection/>
    </xf>
    <xf numFmtId="3" fontId="5" fillId="18" borderId="27" xfId="49" applyNumberFormat="1" applyFont="1" applyFill="1" applyBorder="1" applyAlignment="1" applyProtection="1">
      <alignment vertical="center"/>
      <protection/>
    </xf>
    <xf numFmtId="176" fontId="7" fillId="0" borderId="22" xfId="49" applyNumberFormat="1" applyFont="1" applyFill="1" applyBorder="1" applyAlignment="1" applyProtection="1">
      <alignment vertical="center"/>
      <protection/>
    </xf>
    <xf numFmtId="176" fontId="5" fillId="0" borderId="22" xfId="49" applyNumberFormat="1" applyFont="1" applyFill="1" applyBorder="1" applyAlignment="1" applyProtection="1">
      <alignment vertical="center"/>
      <protection/>
    </xf>
    <xf numFmtId="176" fontId="5" fillId="0" borderId="22" xfId="62" applyNumberFormat="1" applyFont="1" applyFill="1" applyBorder="1" applyAlignment="1" applyProtection="1">
      <alignment vertical="center"/>
      <protection/>
    </xf>
    <xf numFmtId="4" fontId="7" fillId="0" borderId="22" xfId="62" applyNumberFormat="1" applyFont="1" applyFill="1" applyBorder="1" applyAlignment="1" applyProtection="1">
      <alignment vertical="center"/>
      <protection/>
    </xf>
    <xf numFmtId="4" fontId="7" fillId="18" borderId="27" xfId="49" applyNumberFormat="1" applyFont="1" applyFill="1" applyBorder="1" applyAlignment="1" applyProtection="1">
      <alignment vertical="center"/>
      <protection/>
    </xf>
    <xf numFmtId="3" fontId="7" fillId="0" borderId="14" xfId="62" applyNumberFormat="1" applyFont="1" applyFill="1" applyBorder="1" applyAlignment="1" applyProtection="1">
      <alignment vertical="center"/>
      <protection/>
    </xf>
    <xf numFmtId="176" fontId="7" fillId="6" borderId="12" xfId="49" applyNumberFormat="1" applyFont="1" applyFill="1" applyBorder="1" applyAlignment="1" applyProtection="1">
      <alignment vertical="center"/>
      <protection/>
    </xf>
    <xf numFmtId="176" fontId="5" fillId="6" borderId="12" xfId="49" applyNumberFormat="1" applyFont="1" applyFill="1" applyBorder="1" applyAlignment="1" applyProtection="1">
      <alignment vertical="center"/>
      <protection/>
    </xf>
    <xf numFmtId="4" fontId="7" fillId="6" borderId="12" xfId="49" applyNumberFormat="1" applyFont="1" applyFill="1" applyBorder="1" applyAlignment="1" applyProtection="1">
      <alignment vertical="center"/>
      <protection/>
    </xf>
    <xf numFmtId="176" fontId="7" fillId="0" borderId="25" xfId="49" applyNumberFormat="1" applyFont="1" applyFill="1" applyBorder="1" applyAlignment="1" applyProtection="1">
      <alignment vertical="center"/>
      <protection/>
    </xf>
    <xf numFmtId="176" fontId="5" fillId="0" borderId="25" xfId="49" applyNumberFormat="1" applyFont="1" applyFill="1" applyBorder="1" applyAlignment="1" applyProtection="1">
      <alignment vertical="center"/>
      <protection/>
    </xf>
    <xf numFmtId="176" fontId="5" fillId="0" borderId="25" xfId="62" applyNumberFormat="1" applyFont="1" applyFill="1" applyBorder="1" applyAlignment="1" applyProtection="1">
      <alignment vertical="center"/>
      <protection/>
    </xf>
    <xf numFmtId="4" fontId="7" fillId="0" borderId="25" xfId="62" applyNumberFormat="1" applyFont="1" applyFill="1" applyBorder="1" applyAlignment="1" applyProtection="1">
      <alignment vertical="center"/>
      <protection/>
    </xf>
    <xf numFmtId="176" fontId="7" fillId="6" borderId="25" xfId="49" applyNumberFormat="1" applyFont="1" applyFill="1" applyBorder="1" applyAlignment="1" applyProtection="1">
      <alignment vertical="center"/>
      <protection/>
    </xf>
    <xf numFmtId="176" fontId="7" fillId="6" borderId="23" xfId="62" applyNumberFormat="1" applyFont="1" applyFill="1" applyBorder="1" applyAlignment="1" applyProtection="1">
      <alignment vertical="center"/>
      <protection/>
    </xf>
    <xf numFmtId="4" fontId="7" fillId="0" borderId="25" xfId="62" applyNumberFormat="1" applyFont="1" applyFill="1" applyBorder="1" applyAlignment="1" applyProtection="1">
      <alignment horizontal="center" vertical="center"/>
      <protection/>
    </xf>
    <xf numFmtId="176" fontId="7" fillId="6" borderId="23" xfId="49" applyNumberFormat="1" applyFont="1" applyFill="1" applyBorder="1" applyAlignment="1" applyProtection="1">
      <alignment vertical="center"/>
      <protection/>
    </xf>
    <xf numFmtId="176" fontId="5" fillId="6" borderId="23" xfId="62" applyNumberFormat="1" applyFont="1" applyFill="1" applyBorder="1" applyAlignment="1" applyProtection="1">
      <alignment vertical="center"/>
      <protection/>
    </xf>
    <xf numFmtId="4" fontId="5" fillId="6" borderId="23" xfId="62" applyNumberFormat="1" applyFont="1" applyFill="1" applyBorder="1" applyAlignment="1" applyProtection="1">
      <alignment vertical="center"/>
      <protection/>
    </xf>
    <xf numFmtId="176" fontId="14" fillId="6" borderId="17" xfId="62" applyNumberFormat="1" applyFont="1" applyFill="1" applyBorder="1" applyAlignment="1" applyProtection="1">
      <alignment vertical="center"/>
      <protection/>
    </xf>
    <xf numFmtId="4" fontId="13" fillId="6" borderId="17" xfId="62" applyNumberFormat="1" applyFont="1" applyFill="1" applyBorder="1" applyAlignment="1" applyProtection="1">
      <alignment vertical="center"/>
      <protection/>
    </xf>
    <xf numFmtId="176" fontId="13" fillId="6" borderId="17" xfId="62" applyNumberFormat="1" applyFont="1" applyFill="1" applyBorder="1" applyAlignment="1" applyProtection="1">
      <alignment vertical="center"/>
      <protection/>
    </xf>
    <xf numFmtId="176" fontId="7" fillId="0" borderId="21" xfId="49" applyNumberFormat="1" applyFont="1" applyFill="1" applyBorder="1" applyAlignment="1" applyProtection="1">
      <alignment vertical="center"/>
      <protection/>
    </xf>
    <xf numFmtId="176" fontId="5" fillId="0" borderId="21" xfId="49" applyNumberFormat="1" applyFont="1" applyFill="1" applyBorder="1" applyAlignment="1" applyProtection="1">
      <alignment vertical="center"/>
      <protection/>
    </xf>
    <xf numFmtId="176" fontId="5" fillId="0" borderId="21" xfId="62" applyNumberFormat="1" applyFont="1" applyFill="1" applyBorder="1" applyAlignment="1" applyProtection="1">
      <alignment vertical="center"/>
      <protection/>
    </xf>
    <xf numFmtId="4" fontId="7" fillId="0" borderId="21" xfId="62" applyNumberFormat="1" applyFont="1" applyFill="1" applyBorder="1" applyAlignment="1" applyProtection="1">
      <alignment vertical="center"/>
      <protection/>
    </xf>
    <xf numFmtId="4" fontId="7" fillId="0" borderId="12" xfId="62" applyNumberFormat="1" applyFont="1" applyFill="1" applyBorder="1" applyAlignment="1" applyProtection="1">
      <alignment horizontal="center" vertical="center"/>
      <protection/>
    </xf>
    <xf numFmtId="4" fontId="7" fillId="0" borderId="14" xfId="62" applyNumberFormat="1" applyFont="1" applyFill="1" applyBorder="1" applyAlignment="1" applyProtection="1">
      <alignment horizontal="center" vertical="center"/>
      <protection/>
    </xf>
    <xf numFmtId="3" fontId="14" fillId="6" borderId="23" xfId="62" applyNumberFormat="1" applyFont="1" applyFill="1" applyBorder="1" applyAlignment="1" applyProtection="1">
      <alignment vertical="center"/>
      <protection/>
    </xf>
    <xf numFmtId="3" fontId="14" fillId="6" borderId="12" xfId="62" applyNumberFormat="1" applyFont="1" applyFill="1" applyBorder="1" applyAlignment="1" applyProtection="1">
      <alignment vertical="center"/>
      <protection/>
    </xf>
    <xf numFmtId="176" fontId="14" fillId="6" borderId="12" xfId="62" applyNumberFormat="1" applyFont="1" applyFill="1" applyBorder="1" applyAlignment="1" applyProtection="1">
      <alignment vertical="center"/>
      <protection/>
    </xf>
    <xf numFmtId="176" fontId="13" fillId="6" borderId="12" xfId="62" applyNumberFormat="1" applyFont="1" applyFill="1" applyBorder="1" applyAlignment="1" applyProtection="1">
      <alignment vertical="center"/>
      <protection/>
    </xf>
    <xf numFmtId="4" fontId="14" fillId="6" borderId="12" xfId="62" applyNumberFormat="1" applyFont="1" applyFill="1" applyBorder="1" applyAlignment="1" applyProtection="1">
      <alignment vertical="center"/>
      <protection/>
    </xf>
    <xf numFmtId="4" fontId="14" fillId="6" borderId="23" xfId="62" applyNumberFormat="1" applyFont="1" applyFill="1" applyBorder="1" applyAlignment="1" applyProtection="1">
      <alignment vertical="center"/>
      <protection/>
    </xf>
    <xf numFmtId="3" fontId="7" fillId="0" borderId="45" xfId="62" applyNumberFormat="1" applyFont="1" applyFill="1" applyBorder="1" applyAlignment="1" applyProtection="1">
      <alignment vertical="center"/>
      <protection/>
    </xf>
    <xf numFmtId="3" fontId="7" fillId="0" borderId="33" xfId="62" applyNumberFormat="1" applyFont="1" applyFill="1" applyBorder="1" applyAlignment="1" applyProtection="1">
      <alignment vertical="center"/>
      <protection/>
    </xf>
    <xf numFmtId="176" fontId="7" fillId="0" borderId="33" xfId="49" applyNumberFormat="1" applyFont="1" applyFill="1" applyBorder="1" applyAlignment="1" applyProtection="1">
      <alignment vertical="center"/>
      <protection/>
    </xf>
    <xf numFmtId="176" fontId="5" fillId="0" borderId="33" xfId="62" applyNumberFormat="1" applyFont="1" applyFill="1" applyBorder="1" applyAlignment="1" applyProtection="1">
      <alignment vertical="center"/>
      <protection/>
    </xf>
    <xf numFmtId="4" fontId="7" fillId="0" borderId="33" xfId="62" applyNumberFormat="1" applyFont="1" applyFill="1" applyBorder="1" applyAlignment="1" applyProtection="1">
      <alignment vertical="center"/>
      <protection/>
    </xf>
    <xf numFmtId="4" fontId="7" fillId="0" borderId="45" xfId="62" applyNumberFormat="1" applyFont="1" applyFill="1" applyBorder="1" applyAlignment="1" applyProtection="1">
      <alignment vertical="center"/>
      <protection/>
    </xf>
    <xf numFmtId="0" fontId="19" fillId="0" borderId="23" xfId="62" applyFont="1" applyFill="1" applyBorder="1" applyAlignment="1" applyProtection="1">
      <alignment horizontal="center" vertical="center"/>
      <protection/>
    </xf>
    <xf numFmtId="0" fontId="5" fillId="0" borderId="20" xfId="62" applyFont="1" applyFill="1" applyBorder="1" applyAlignment="1" applyProtection="1">
      <alignment horizontal="center" vertical="center"/>
      <protection/>
    </xf>
    <xf numFmtId="0" fontId="5" fillId="0" borderId="44" xfId="62" applyFont="1" applyFill="1" applyBorder="1" applyAlignment="1" applyProtection="1">
      <alignment vertical="center" shrinkToFit="1"/>
      <protection/>
    </xf>
    <xf numFmtId="4" fontId="19" fillId="0" borderId="18" xfId="62" applyNumberFormat="1" applyFont="1" applyFill="1" applyBorder="1" applyAlignment="1" applyProtection="1">
      <alignment horizontal="center" vertical="center" wrapText="1"/>
      <protection/>
    </xf>
    <xf numFmtId="4" fontId="19" fillId="0" borderId="14" xfId="62" applyNumberFormat="1" applyFont="1" applyFill="1" applyBorder="1" applyAlignment="1" applyProtection="1">
      <alignment horizontal="center" vertical="center" wrapText="1"/>
      <protection/>
    </xf>
    <xf numFmtId="176" fontId="19" fillId="0" borderId="18" xfId="62" applyNumberFormat="1" applyFont="1" applyFill="1" applyBorder="1" applyAlignment="1" applyProtection="1">
      <alignment horizontal="center" vertical="center" wrapText="1"/>
      <protection/>
    </xf>
    <xf numFmtId="176" fontId="19" fillId="0" borderId="14" xfId="62" applyNumberFormat="1" applyFont="1" applyFill="1" applyBorder="1" applyAlignment="1" applyProtection="1">
      <alignment horizontal="center" vertical="center" wrapText="1"/>
      <protection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5" fillId="0" borderId="46" xfId="62" applyFont="1" applyFill="1" applyBorder="1" applyAlignment="1" applyProtection="1">
      <alignment horizontal="center" vertical="center"/>
      <protection/>
    </xf>
    <xf numFmtId="0" fontId="5" fillId="0" borderId="16" xfId="62" applyFont="1" applyFill="1" applyBorder="1" applyAlignment="1" applyProtection="1">
      <alignment horizontal="center" vertical="center"/>
      <protection/>
    </xf>
    <xf numFmtId="0" fontId="5" fillId="0" borderId="42" xfId="62" applyFont="1" applyFill="1" applyBorder="1" applyAlignment="1" applyProtection="1">
      <alignment horizontal="center" vertical="center"/>
      <protection/>
    </xf>
    <xf numFmtId="0" fontId="19" fillId="0" borderId="18" xfId="62" applyFont="1" applyFill="1" applyBorder="1" applyAlignment="1" applyProtection="1">
      <alignment horizontal="center" vertical="center"/>
      <protection/>
    </xf>
    <xf numFmtId="0" fontId="19" fillId="0" borderId="14" xfId="62" applyFont="1" applyFill="1" applyBorder="1" applyAlignment="1" applyProtection="1">
      <alignment horizontal="center" vertical="center"/>
      <protection/>
    </xf>
    <xf numFmtId="0" fontId="19" fillId="0" borderId="18" xfId="62" applyFont="1" applyFill="1" applyBorder="1" applyAlignment="1" applyProtection="1">
      <alignment horizontal="center" vertical="center" wrapText="1"/>
      <protection/>
    </xf>
    <xf numFmtId="0" fontId="19" fillId="0" borderId="14" xfId="62" applyFont="1" applyFill="1" applyBorder="1" applyAlignment="1" applyProtection="1">
      <alignment horizontal="center" vertical="center" wrapText="1"/>
      <protection/>
    </xf>
    <xf numFmtId="0" fontId="19" fillId="0" borderId="25" xfId="62" applyFont="1" applyFill="1" applyBorder="1" applyAlignment="1" applyProtection="1">
      <alignment horizontal="center" vertical="center"/>
      <protection/>
    </xf>
    <xf numFmtId="0" fontId="19" fillId="0" borderId="40" xfId="62" applyFont="1" applyFill="1" applyBorder="1" applyAlignment="1" applyProtection="1">
      <alignment horizontal="center" vertical="center"/>
      <protection/>
    </xf>
    <xf numFmtId="0" fontId="7" fillId="6" borderId="25" xfId="62" applyFont="1" applyFill="1" applyBorder="1" applyAlignment="1" applyProtection="1">
      <alignment horizontal="left" vertical="center" shrinkToFit="1"/>
      <protection/>
    </xf>
    <xf numFmtId="0" fontId="7" fillId="6" borderId="40" xfId="62" applyFont="1" applyFill="1" applyBorder="1" applyAlignment="1" applyProtection="1">
      <alignment horizontal="left" vertical="center" shrinkToFit="1"/>
      <protection/>
    </xf>
    <xf numFmtId="0" fontId="19" fillId="0" borderId="18" xfId="62" applyFont="1" applyFill="1" applyBorder="1" applyAlignment="1" applyProtection="1">
      <alignment horizontal="center" vertical="center" shrinkToFit="1"/>
      <protection/>
    </xf>
    <xf numFmtId="0" fontId="19" fillId="0" borderId="14" xfId="62" applyFont="1" applyFill="1" applyBorder="1" applyAlignment="1" applyProtection="1">
      <alignment horizontal="center" vertical="center" shrinkToFit="1"/>
      <protection/>
    </xf>
    <xf numFmtId="0" fontId="19" fillId="0" borderId="18" xfId="62" applyFont="1" applyFill="1" applyBorder="1" applyAlignment="1" applyProtection="1" quotePrefix="1">
      <alignment horizontal="center" vertical="center" wrapText="1"/>
      <protection/>
    </xf>
    <xf numFmtId="0" fontId="19" fillId="0" borderId="14" xfId="62" applyFont="1" applyFill="1" applyBorder="1" applyAlignment="1" applyProtection="1" quotePrefix="1">
      <alignment horizontal="center" vertical="center" wrapText="1"/>
      <protection/>
    </xf>
    <xf numFmtId="0" fontId="7" fillId="0" borderId="25" xfId="62" applyFont="1" applyFill="1" applyBorder="1" applyAlignment="1" applyProtection="1">
      <alignment horizontal="center" vertical="center" shrinkToFit="1"/>
      <protection/>
    </xf>
    <xf numFmtId="38" fontId="7" fillId="0" borderId="23" xfId="49" applyFont="1" applyFill="1" applyBorder="1" applyAlignment="1">
      <alignment vertical="center" wrapText="1"/>
    </xf>
    <xf numFmtId="38" fontId="7" fillId="0" borderId="24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  <xf numFmtId="38" fontId="7" fillId="0" borderId="40" xfId="49" applyFont="1" applyFill="1" applyBorder="1" applyAlignment="1">
      <alignment vertical="center" wrapText="1"/>
    </xf>
    <xf numFmtId="176" fontId="7" fillId="0" borderId="23" xfId="49" applyNumberFormat="1" applyFont="1" applyFill="1" applyBorder="1" applyAlignment="1">
      <alignment vertical="center" wrapText="1"/>
    </xf>
    <xf numFmtId="176" fontId="5" fillId="0" borderId="40" xfId="49" applyNumberFormat="1" applyFont="1" applyFill="1" applyBorder="1" applyAlignment="1">
      <alignment vertical="center" wrapText="1"/>
    </xf>
    <xf numFmtId="40" fontId="7" fillId="0" borderId="40" xfId="49" applyNumberFormat="1" applyFont="1" applyFill="1" applyBorder="1" applyAlignment="1">
      <alignment vertical="center" wrapText="1"/>
    </xf>
    <xf numFmtId="40" fontId="7" fillId="0" borderId="23" xfId="49" applyNumberFormat="1" applyFont="1" applyFill="1" applyBorder="1" applyAlignment="1">
      <alignment vertical="center" wrapText="1"/>
    </xf>
    <xf numFmtId="176" fontId="5" fillId="0" borderId="10" xfId="49" applyNumberFormat="1" applyFont="1" applyFill="1" applyBorder="1" applyAlignment="1" applyProtection="1">
      <alignment vertical="center"/>
      <protection/>
    </xf>
    <xf numFmtId="4" fontId="7" fillId="0" borderId="26" xfId="49" applyNumberFormat="1" applyFont="1" applyFill="1" applyBorder="1" applyAlignment="1" applyProtection="1">
      <alignment vertical="center"/>
      <protection/>
    </xf>
    <xf numFmtId="4" fontId="7" fillId="0" borderId="10" xfId="49" applyNumberFormat="1" applyFont="1" applyFill="1" applyBorder="1" applyAlignment="1" applyProtection="1">
      <alignment vertical="center"/>
      <protection/>
    </xf>
    <xf numFmtId="176" fontId="5" fillId="0" borderId="26" xfId="62" applyNumberFormat="1" applyFont="1" applyFill="1" applyBorder="1" applyAlignment="1" applyProtection="1">
      <alignment vertical="center"/>
      <protection/>
    </xf>
    <xf numFmtId="176" fontId="5" fillId="0" borderId="26" xfId="49" applyNumberFormat="1" applyFont="1" applyFill="1" applyBorder="1" applyAlignment="1" applyProtection="1">
      <alignment vertical="center"/>
      <protection/>
    </xf>
    <xf numFmtId="4" fontId="7" fillId="0" borderId="20" xfId="49" applyNumberFormat="1" applyFont="1" applyFill="1" applyBorder="1" applyAlignment="1" applyProtection="1">
      <alignment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76" fontId="5" fillId="0" borderId="28" xfId="49" applyNumberFormat="1" applyFont="1" applyFill="1" applyBorder="1" applyAlignment="1">
      <alignment vertical="center"/>
    </xf>
    <xf numFmtId="4" fontId="7" fillId="0" borderId="28" xfId="49" applyNumberFormat="1" applyFont="1" applyFill="1" applyBorder="1" applyAlignment="1" applyProtection="1">
      <alignment vertical="center"/>
      <protection/>
    </xf>
    <xf numFmtId="4" fontId="7" fillId="0" borderId="22" xfId="49" applyNumberFormat="1" applyFont="1" applyFill="1" applyBorder="1" applyAlignment="1" applyProtection="1">
      <alignment vertical="center"/>
      <protection/>
    </xf>
    <xf numFmtId="176" fontId="5" fillId="0" borderId="23" xfId="49" applyNumberFormat="1" applyFont="1" applyFill="1" applyBorder="1" applyAlignment="1" applyProtection="1">
      <alignment vertical="center"/>
      <protection/>
    </xf>
    <xf numFmtId="4" fontId="5" fillId="0" borderId="25" xfId="49" applyNumberFormat="1" applyFont="1" applyFill="1" applyBorder="1" applyAlignment="1" applyProtection="1">
      <alignment vertical="center"/>
      <protection/>
    </xf>
    <xf numFmtId="4" fontId="7" fillId="0" borderId="25" xfId="49" applyNumberFormat="1" applyFont="1" applyFill="1" applyBorder="1" applyAlignment="1" applyProtection="1">
      <alignment vertical="center"/>
      <protection/>
    </xf>
    <xf numFmtId="4" fontId="7" fillId="0" borderId="21" xfId="49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第２表深度別" xfId="61"/>
    <cellStyle name="標準_第１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30367890"/>
        <c:axId val="4875555"/>
      </c:bar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43879996"/>
        <c:axId val="59375645"/>
      </c:barChart>
      <c:cat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64618758"/>
        <c:axId val="44697911"/>
      </c:barChart>
      <c:cat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66736880"/>
        <c:axId val="63761009"/>
      </c:bar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0.38675</cdr:y>
    </cdr:from>
    <cdr:to>
      <cdr:x>0.2</cdr:x>
      <cdr:y>0.78825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0.222</cdr:x>
      <cdr:y>0.38975</cdr:y>
    </cdr:from>
    <cdr:to>
      <cdr:x>0.296</cdr:x>
      <cdr:y>0.81325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0.34225</cdr:x>
      <cdr:y>0.3855</cdr:y>
    </cdr:from>
    <cdr:to>
      <cdr:x>0.4085</cdr:x>
      <cdr:y>0.785</cdr:y>
    </cdr:to>
    <cdr:sp>
      <cdr:nvSpPr>
        <cdr:cNvPr id="3" name="Text Box 3"/>
        <cdr:cNvSpPr txBox="1">
          <a:spLocks noChangeArrowheads="1"/>
        </cdr:cNvSpPr>
      </cdr:nvSpPr>
      <cdr:spPr>
        <a:xfrm>
          <a:off x="3486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0.591</cdr:x>
      <cdr:y>0.34475</cdr:y>
    </cdr:from>
    <cdr:to>
      <cdr:x>0.6585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198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0.45175</cdr:x>
      <cdr:y>0.389</cdr:y>
    </cdr:from>
    <cdr:to>
      <cdr:x>0.518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6005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0.60175</cdr:x>
      <cdr:y>0.37975</cdr:y>
    </cdr:from>
    <cdr:to>
      <cdr:x>0.6795</cdr:x>
      <cdr:y>0.93825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245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0.7555</cdr:x>
      <cdr:y>0.247</cdr:y>
    </cdr:from>
    <cdr:to>
      <cdr:x>0.83325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962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0.9025</cdr:x>
      <cdr:y>0.247</cdr:y>
    </cdr:from>
    <cdr:to>
      <cdr:x>0.965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91625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0.38675</cdr:y>
    </cdr:from>
    <cdr:to>
      <cdr:x>0.2</cdr:x>
      <cdr:y>0.78825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0.222</cdr:x>
      <cdr:y>0.38975</cdr:y>
    </cdr:from>
    <cdr:to>
      <cdr:x>0.296</cdr:x>
      <cdr:y>0.81325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0.34225</cdr:x>
      <cdr:y>0.3855</cdr:y>
    </cdr:from>
    <cdr:to>
      <cdr:x>0.4085</cdr:x>
      <cdr:y>0.785</cdr:y>
    </cdr:to>
    <cdr:sp>
      <cdr:nvSpPr>
        <cdr:cNvPr id="3" name="Text Box 3"/>
        <cdr:cNvSpPr txBox="1">
          <a:spLocks noChangeArrowheads="1"/>
        </cdr:cNvSpPr>
      </cdr:nvSpPr>
      <cdr:spPr>
        <a:xfrm>
          <a:off x="3486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0.591</cdr:x>
      <cdr:y>0.34475</cdr:y>
    </cdr:from>
    <cdr:to>
      <cdr:x>0.6585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198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0.45175</cdr:x>
      <cdr:y>0.389</cdr:y>
    </cdr:from>
    <cdr:to>
      <cdr:x>0.518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6005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0.60175</cdr:x>
      <cdr:y>0.37975</cdr:y>
    </cdr:from>
    <cdr:to>
      <cdr:x>0.6795</cdr:x>
      <cdr:y>0.93825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245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0.7555</cdr:x>
      <cdr:y>0.247</cdr:y>
    </cdr:from>
    <cdr:to>
      <cdr:x>0.83325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962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0.9025</cdr:x>
      <cdr:y>0.247</cdr:y>
    </cdr:from>
    <cdr:to>
      <cdr:x>0.965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91625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0.38675</cdr:y>
    </cdr:from>
    <cdr:to>
      <cdr:x>0.2</cdr:x>
      <cdr:y>0.78825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0.222</cdr:x>
      <cdr:y>0.38975</cdr:y>
    </cdr:from>
    <cdr:to>
      <cdr:x>0.296</cdr:x>
      <cdr:y>0.81325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0.34225</cdr:x>
      <cdr:y>0.3855</cdr:y>
    </cdr:from>
    <cdr:to>
      <cdr:x>0.4085</cdr:x>
      <cdr:y>0.785</cdr:y>
    </cdr:to>
    <cdr:sp>
      <cdr:nvSpPr>
        <cdr:cNvPr id="3" name="Text Box 3"/>
        <cdr:cNvSpPr txBox="1">
          <a:spLocks noChangeArrowheads="1"/>
        </cdr:cNvSpPr>
      </cdr:nvSpPr>
      <cdr:spPr>
        <a:xfrm>
          <a:off x="3486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0.591</cdr:x>
      <cdr:y>0.34475</cdr:y>
    </cdr:from>
    <cdr:to>
      <cdr:x>0.6585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198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0.45175</cdr:x>
      <cdr:y>0.389</cdr:y>
    </cdr:from>
    <cdr:to>
      <cdr:x>0.518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6005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0.60175</cdr:x>
      <cdr:y>0.37975</cdr:y>
    </cdr:from>
    <cdr:to>
      <cdr:x>0.6795</cdr:x>
      <cdr:y>0.93825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245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0.7555</cdr:x>
      <cdr:y>0.247</cdr:y>
    </cdr:from>
    <cdr:to>
      <cdr:x>0.83325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962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0.9025</cdr:x>
      <cdr:y>0.247</cdr:y>
    </cdr:from>
    <cdr:to>
      <cdr:x>0.965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91625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0.38675</cdr:y>
    </cdr:from>
    <cdr:to>
      <cdr:x>0.2</cdr:x>
      <cdr:y>0.78825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0.222</cdr:x>
      <cdr:y>0.38975</cdr:y>
    </cdr:from>
    <cdr:to>
      <cdr:x>0.296</cdr:x>
      <cdr:y>0.81325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0.34225</cdr:x>
      <cdr:y>0.3855</cdr:y>
    </cdr:from>
    <cdr:to>
      <cdr:x>0.4085</cdr:x>
      <cdr:y>0.785</cdr:y>
    </cdr:to>
    <cdr:sp>
      <cdr:nvSpPr>
        <cdr:cNvPr id="3" name="Text Box 3"/>
        <cdr:cNvSpPr txBox="1">
          <a:spLocks noChangeArrowheads="1"/>
        </cdr:cNvSpPr>
      </cdr:nvSpPr>
      <cdr:spPr>
        <a:xfrm>
          <a:off x="3486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0.591</cdr:x>
      <cdr:y>0.34475</cdr:y>
    </cdr:from>
    <cdr:to>
      <cdr:x>0.6585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198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0.45175</cdr:x>
      <cdr:y>0.389</cdr:y>
    </cdr:from>
    <cdr:to>
      <cdr:x>0.518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6005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0.60175</cdr:x>
      <cdr:y>0.37975</cdr:y>
    </cdr:from>
    <cdr:to>
      <cdr:x>0.6795</cdr:x>
      <cdr:y>0.93825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245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0.7555</cdr:x>
      <cdr:y>0.247</cdr:y>
    </cdr:from>
    <cdr:to>
      <cdr:x>0.83325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962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0.9025</cdr:x>
      <cdr:y>0.247</cdr:y>
    </cdr:from>
    <cdr:to>
      <cdr:x>0.965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91625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224</xdr:row>
      <xdr:rowOff>0</xdr:rowOff>
    </xdr:from>
    <xdr:to>
      <xdr:col>18</xdr:col>
      <xdr:colOff>314325</xdr:colOff>
      <xdr:row>224</xdr:row>
      <xdr:rowOff>0</xdr:rowOff>
    </xdr:to>
    <xdr:graphicFrame>
      <xdr:nvGraphicFramePr>
        <xdr:cNvPr id="1" name="グラフ 1"/>
        <xdr:cNvGraphicFramePr/>
      </xdr:nvGraphicFramePr>
      <xdr:xfrm>
        <a:off x="3105150" y="40795575"/>
        <a:ext cx="1019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224</xdr:row>
      <xdr:rowOff>0</xdr:rowOff>
    </xdr:from>
    <xdr:to>
      <xdr:col>18</xdr:col>
      <xdr:colOff>314325</xdr:colOff>
      <xdr:row>224</xdr:row>
      <xdr:rowOff>0</xdr:rowOff>
    </xdr:to>
    <xdr:graphicFrame>
      <xdr:nvGraphicFramePr>
        <xdr:cNvPr id="2" name="グラフ 1"/>
        <xdr:cNvGraphicFramePr/>
      </xdr:nvGraphicFramePr>
      <xdr:xfrm>
        <a:off x="3105150" y="40795575"/>
        <a:ext cx="1019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224</xdr:row>
      <xdr:rowOff>0</xdr:rowOff>
    </xdr:from>
    <xdr:to>
      <xdr:col>18</xdr:col>
      <xdr:colOff>314325</xdr:colOff>
      <xdr:row>224</xdr:row>
      <xdr:rowOff>0</xdr:rowOff>
    </xdr:to>
    <xdr:graphicFrame>
      <xdr:nvGraphicFramePr>
        <xdr:cNvPr id="3" name="グラフ 1"/>
        <xdr:cNvGraphicFramePr/>
      </xdr:nvGraphicFramePr>
      <xdr:xfrm>
        <a:off x="3105150" y="40795575"/>
        <a:ext cx="10191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224</xdr:row>
      <xdr:rowOff>0</xdr:rowOff>
    </xdr:from>
    <xdr:to>
      <xdr:col>18</xdr:col>
      <xdr:colOff>314325</xdr:colOff>
      <xdr:row>224</xdr:row>
      <xdr:rowOff>0</xdr:rowOff>
    </xdr:to>
    <xdr:graphicFrame>
      <xdr:nvGraphicFramePr>
        <xdr:cNvPr id="4" name="グラフ 1"/>
        <xdr:cNvGraphicFramePr/>
      </xdr:nvGraphicFramePr>
      <xdr:xfrm>
        <a:off x="3105150" y="40795575"/>
        <a:ext cx="10191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39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F54" sqref="F54"/>
      <selection pane="topRight" activeCell="F54" sqref="F54"/>
      <selection pane="bottomLeft" activeCell="F54" sqref="F54"/>
      <selection pane="bottomRight" activeCell="A1" sqref="A1:A2"/>
    </sheetView>
  </sheetViews>
  <sheetFormatPr defaultColWidth="10.625" defaultRowHeight="13.5" customHeight="1" outlineLevelRow="1"/>
  <cols>
    <col min="1" max="1" width="7.875" style="2" customWidth="1"/>
    <col min="2" max="2" width="9.375" style="3" customWidth="1"/>
    <col min="3" max="3" width="15.75390625" style="8" customWidth="1"/>
    <col min="4" max="4" width="10.125" style="5" customWidth="1"/>
    <col min="5" max="12" width="7.125" style="6" customWidth="1"/>
    <col min="13" max="13" width="11.00390625" style="6" customWidth="1"/>
    <col min="14" max="14" width="8.00390625" style="6" bestFit="1" customWidth="1"/>
    <col min="15" max="15" width="12.75390625" style="29" customWidth="1"/>
    <col min="16" max="16" width="11.875" style="29" customWidth="1"/>
    <col min="17" max="17" width="12.125" style="29" customWidth="1"/>
    <col min="18" max="18" width="14.50390625" style="29" customWidth="1"/>
    <col min="19" max="19" width="17.00390625" style="7" bestFit="1" customWidth="1"/>
    <col min="20" max="20" width="10.00390625" style="7" bestFit="1" customWidth="1"/>
    <col min="21" max="21" width="12.125" style="7" bestFit="1" customWidth="1"/>
    <col min="22" max="22" width="4.875" style="6" customWidth="1"/>
    <col min="23" max="23" width="4.75390625" style="6" customWidth="1"/>
    <col min="24" max="16384" width="10.625" style="6" customWidth="1"/>
  </cols>
  <sheetData>
    <row r="1" spans="1:22" s="118" customFormat="1" ht="17.25" customHeight="1">
      <c r="A1" s="296" t="s">
        <v>0</v>
      </c>
      <c r="B1" s="296" t="s">
        <v>1</v>
      </c>
      <c r="C1" s="304" t="s">
        <v>259</v>
      </c>
      <c r="D1" s="306" t="s">
        <v>153</v>
      </c>
      <c r="E1" s="300" t="s">
        <v>2</v>
      </c>
      <c r="F1" s="301"/>
      <c r="G1" s="300" t="s">
        <v>3</v>
      </c>
      <c r="H1" s="301"/>
      <c r="I1" s="300" t="s">
        <v>260</v>
      </c>
      <c r="J1" s="301"/>
      <c r="K1" s="300" t="s">
        <v>261</v>
      </c>
      <c r="L1" s="301"/>
      <c r="M1" s="298" t="s">
        <v>177</v>
      </c>
      <c r="N1" s="298" t="s">
        <v>176</v>
      </c>
      <c r="O1" s="290" t="s">
        <v>175</v>
      </c>
      <c r="P1" s="290" t="s">
        <v>171</v>
      </c>
      <c r="Q1" s="290" t="s">
        <v>172</v>
      </c>
      <c r="R1" s="290" t="s">
        <v>156</v>
      </c>
      <c r="S1" s="288" t="s">
        <v>208</v>
      </c>
      <c r="T1" s="288" t="s">
        <v>173</v>
      </c>
      <c r="U1" s="288" t="s">
        <v>174</v>
      </c>
      <c r="V1" s="117"/>
    </row>
    <row r="2" spans="1:22" s="118" customFormat="1" ht="17.25" customHeight="1">
      <c r="A2" s="297"/>
      <c r="B2" s="297"/>
      <c r="C2" s="305"/>
      <c r="D2" s="307"/>
      <c r="E2" s="285" t="s">
        <v>211</v>
      </c>
      <c r="F2" s="285" t="s">
        <v>212</v>
      </c>
      <c r="G2" s="285" t="s">
        <v>211</v>
      </c>
      <c r="H2" s="285" t="s">
        <v>212</v>
      </c>
      <c r="I2" s="285" t="s">
        <v>211</v>
      </c>
      <c r="J2" s="285" t="s">
        <v>212</v>
      </c>
      <c r="K2" s="285" t="s">
        <v>262</v>
      </c>
      <c r="L2" s="285" t="s">
        <v>213</v>
      </c>
      <c r="M2" s="299"/>
      <c r="N2" s="299"/>
      <c r="O2" s="291"/>
      <c r="P2" s="291"/>
      <c r="Q2" s="291"/>
      <c r="R2" s="291"/>
      <c r="S2" s="289"/>
      <c r="T2" s="289"/>
      <c r="U2" s="289"/>
      <c r="V2" s="117"/>
    </row>
    <row r="3" spans="1:22" ht="17.25" customHeight="1">
      <c r="A3" s="292" t="s">
        <v>4</v>
      </c>
      <c r="B3" s="293"/>
      <c r="C3" s="308" t="s">
        <v>151</v>
      </c>
      <c r="D3" s="309">
        <v>2477</v>
      </c>
      <c r="E3" s="310">
        <v>26</v>
      </c>
      <c r="F3" s="311">
        <v>8</v>
      </c>
      <c r="G3" s="310">
        <v>72</v>
      </c>
      <c r="H3" s="311">
        <v>36</v>
      </c>
      <c r="I3" s="310">
        <v>1093</v>
      </c>
      <c r="J3" s="311">
        <v>1014</v>
      </c>
      <c r="K3" s="310">
        <v>105</v>
      </c>
      <c r="L3" s="311">
        <v>123</v>
      </c>
      <c r="M3" s="312">
        <v>1235</v>
      </c>
      <c r="N3" s="312">
        <v>1136</v>
      </c>
      <c r="O3" s="313">
        <v>119457.76</v>
      </c>
      <c r="P3" s="314">
        <v>11121.81</v>
      </c>
      <c r="Q3" s="314">
        <v>54.86</v>
      </c>
      <c r="R3" s="314">
        <v>108281.09</v>
      </c>
      <c r="S3" s="315">
        <v>6556469.104</v>
      </c>
      <c r="T3" s="316">
        <v>54.88525068610026</v>
      </c>
      <c r="U3" s="316">
        <v>105.15647887323945</v>
      </c>
      <c r="V3" s="5"/>
    </row>
    <row r="4" spans="1:23" ht="17.25" customHeight="1" thickBot="1">
      <c r="A4" s="294"/>
      <c r="B4" s="295"/>
      <c r="C4" s="26" t="s">
        <v>152</v>
      </c>
      <c r="D4" s="81">
        <f>SUM(E4:L4)</f>
        <v>2472</v>
      </c>
      <c r="E4" s="120">
        <f aca="true" t="shared" si="0" ref="E4:N4">SUM(E46,E63,E116,E126,E136,E165,E188,E205,E220)</f>
        <v>26</v>
      </c>
      <c r="F4" s="120">
        <f t="shared" si="0"/>
        <v>8</v>
      </c>
      <c r="G4" s="120">
        <f t="shared" si="0"/>
        <v>72</v>
      </c>
      <c r="H4" s="120">
        <f t="shared" si="0"/>
        <v>36</v>
      </c>
      <c r="I4" s="120">
        <f t="shared" si="0"/>
        <v>1089</v>
      </c>
      <c r="J4" s="120">
        <f t="shared" si="0"/>
        <v>1013</v>
      </c>
      <c r="K4" s="120">
        <f t="shared" si="0"/>
        <v>105</v>
      </c>
      <c r="L4" s="120">
        <f t="shared" si="0"/>
        <v>123</v>
      </c>
      <c r="M4" s="120">
        <f>SUM(M46,M63,M116,M126,M136,M165,M188,M205,M220)</f>
        <v>1231</v>
      </c>
      <c r="N4" s="121">
        <f t="shared" si="0"/>
        <v>1116</v>
      </c>
      <c r="O4" s="82">
        <f>IF(AND(P4=0,Q4=0,R4=0),0,SUM(P4:R4))</f>
        <v>118109.56000000001</v>
      </c>
      <c r="P4" s="122">
        <f>SUM(P46,P63,P116,P126,P136,P165,P188,P205,P220)</f>
        <v>12013.100000000004</v>
      </c>
      <c r="Q4" s="122">
        <f>SUM(Q46,Q63,Q116,Q126,Q136,Q165,Q188,Q205,Q220)</f>
        <v>57.900000000000006</v>
      </c>
      <c r="R4" s="122">
        <f>SUM(R46,R63,R116,R126,R136,R165,R188,R205,R220)</f>
        <v>106038.56000000001</v>
      </c>
      <c r="S4" s="123">
        <f>SUM(S46,S63,S116,S126,S136,S165,S188,S205,S220)</f>
        <v>6499572.664</v>
      </c>
      <c r="T4" s="124">
        <f>IF(O4=0,"-",S4/O4)</f>
        <v>55.0300302871334</v>
      </c>
      <c r="U4" s="124">
        <f aca="true" t="shared" si="1" ref="U4:U35">IF(O4=0,"-",O4/N4)</f>
        <v>105.83293906810037</v>
      </c>
      <c r="V4" s="5"/>
      <c r="W4" s="30"/>
    </row>
    <row r="5" spans="2:22" ht="15" customHeight="1">
      <c r="B5" s="2"/>
      <c r="C5" s="11" t="s">
        <v>5</v>
      </c>
      <c r="D5" s="38">
        <f>SUM(E5:L5)</f>
        <v>32</v>
      </c>
      <c r="E5" s="38">
        <v>0</v>
      </c>
      <c r="F5" s="38">
        <v>0</v>
      </c>
      <c r="G5" s="38">
        <v>0</v>
      </c>
      <c r="H5" s="38">
        <v>0</v>
      </c>
      <c r="I5" s="38">
        <v>11</v>
      </c>
      <c r="J5" s="38">
        <v>21</v>
      </c>
      <c r="K5" s="38">
        <v>0</v>
      </c>
      <c r="L5" s="38">
        <v>0</v>
      </c>
      <c r="M5" s="38">
        <f aca="true" t="shared" si="2" ref="M5:M10">SUM(E5:I5)</f>
        <v>11</v>
      </c>
      <c r="N5" s="38">
        <v>10</v>
      </c>
      <c r="O5" s="125">
        <f aca="true" t="shared" si="3" ref="O5:O35">IF(AND(P5=0,Q5=0,R5=0),0,SUM(P5:R5))</f>
        <v>1209.6</v>
      </c>
      <c r="P5" s="126">
        <v>0</v>
      </c>
      <c r="Q5" s="127">
        <v>0</v>
      </c>
      <c r="R5" s="126">
        <v>1209.6</v>
      </c>
      <c r="S5" s="128">
        <v>79081.77</v>
      </c>
      <c r="T5" s="129">
        <f aca="true" t="shared" si="4" ref="T5:T35">IF(O5=0,"-",S5/O5)</f>
        <v>65.37844742063493</v>
      </c>
      <c r="U5" s="73">
        <f>IF(O5=0,"-",O5/N5)</f>
        <v>120.96</v>
      </c>
      <c r="V5" s="5"/>
    </row>
    <row r="6" spans="2:22" ht="15" customHeight="1">
      <c r="B6" s="2"/>
      <c r="C6" s="11" t="s">
        <v>224</v>
      </c>
      <c r="D6" s="38">
        <f aca="true" t="shared" si="5" ref="D6:D44">SUM(E6:L6)</f>
        <v>71</v>
      </c>
      <c r="E6" s="38">
        <v>2</v>
      </c>
      <c r="F6" s="38">
        <v>0</v>
      </c>
      <c r="G6" s="38">
        <v>9</v>
      </c>
      <c r="H6" s="38">
        <v>0</v>
      </c>
      <c r="I6" s="38">
        <v>37</v>
      </c>
      <c r="J6" s="38">
        <v>23</v>
      </c>
      <c r="K6" s="38">
        <v>0</v>
      </c>
      <c r="L6" s="38">
        <v>0</v>
      </c>
      <c r="M6" s="38">
        <f>SUM(E6:I6)</f>
        <v>48</v>
      </c>
      <c r="N6" s="38">
        <v>34</v>
      </c>
      <c r="O6" s="125">
        <f>IF(AND(P6=0,Q6=0,R6=0),0,SUM(P6:R6))</f>
        <v>5976.1</v>
      </c>
      <c r="P6" s="126">
        <v>1789.3</v>
      </c>
      <c r="Q6" s="127">
        <v>0</v>
      </c>
      <c r="R6" s="126">
        <v>4186.8</v>
      </c>
      <c r="S6" s="128">
        <v>539096.72</v>
      </c>
      <c r="T6" s="129">
        <f t="shared" si="4"/>
        <v>90.20878499355766</v>
      </c>
      <c r="U6" s="73">
        <f t="shared" si="1"/>
        <v>175.76764705882354</v>
      </c>
      <c r="V6" s="5"/>
    </row>
    <row r="7" spans="2:22" ht="15" customHeight="1">
      <c r="B7" s="1" t="s">
        <v>6</v>
      </c>
      <c r="C7" s="11" t="s">
        <v>7</v>
      </c>
      <c r="D7" s="38">
        <f t="shared" si="5"/>
        <v>40</v>
      </c>
      <c r="E7" s="38">
        <v>0</v>
      </c>
      <c r="F7" s="38">
        <v>0</v>
      </c>
      <c r="G7" s="38">
        <v>5</v>
      </c>
      <c r="H7" s="38">
        <v>0</v>
      </c>
      <c r="I7" s="38">
        <v>20</v>
      </c>
      <c r="J7" s="38">
        <v>13</v>
      </c>
      <c r="K7" s="38">
        <v>0</v>
      </c>
      <c r="L7" s="38">
        <v>2</v>
      </c>
      <c r="M7" s="38">
        <f t="shared" si="2"/>
        <v>25</v>
      </c>
      <c r="N7" s="38">
        <v>20</v>
      </c>
      <c r="O7" s="125">
        <f t="shared" si="3"/>
        <v>2781.7</v>
      </c>
      <c r="P7" s="126">
        <v>991</v>
      </c>
      <c r="Q7" s="127">
        <v>0</v>
      </c>
      <c r="R7" s="126">
        <v>1790.7</v>
      </c>
      <c r="S7" s="128">
        <v>256069.08</v>
      </c>
      <c r="T7" s="129">
        <f t="shared" si="4"/>
        <v>92.05488729913363</v>
      </c>
      <c r="U7" s="73">
        <f t="shared" si="1"/>
        <v>139.08499999999998</v>
      </c>
      <c r="V7" s="5"/>
    </row>
    <row r="8" spans="2:22" ht="15" customHeight="1">
      <c r="B8" s="1"/>
      <c r="C8" s="11" t="s">
        <v>8</v>
      </c>
      <c r="D8" s="38">
        <f>SUM(E8:L8)</f>
        <v>37</v>
      </c>
      <c r="E8" s="38">
        <v>0</v>
      </c>
      <c r="F8" s="38">
        <v>0</v>
      </c>
      <c r="G8" s="38">
        <v>2</v>
      </c>
      <c r="H8" s="38">
        <v>3</v>
      </c>
      <c r="I8" s="38">
        <v>16</v>
      </c>
      <c r="J8" s="38">
        <v>13</v>
      </c>
      <c r="K8" s="38">
        <v>0</v>
      </c>
      <c r="L8" s="38">
        <v>3</v>
      </c>
      <c r="M8" s="38">
        <f t="shared" si="2"/>
        <v>21</v>
      </c>
      <c r="N8" s="38">
        <v>17</v>
      </c>
      <c r="O8" s="125">
        <f t="shared" si="3"/>
        <v>2530.5</v>
      </c>
      <c r="P8" s="126">
        <v>411.3</v>
      </c>
      <c r="Q8" s="127">
        <v>0</v>
      </c>
      <c r="R8" s="126">
        <v>2119.2</v>
      </c>
      <c r="S8" s="128">
        <v>222095.76</v>
      </c>
      <c r="T8" s="129">
        <f t="shared" si="4"/>
        <v>87.76754001185537</v>
      </c>
      <c r="U8" s="73">
        <f t="shared" si="1"/>
        <v>148.85294117647058</v>
      </c>
      <c r="V8" s="5"/>
    </row>
    <row r="9" spans="2:22" ht="15" customHeight="1">
      <c r="B9" s="2"/>
      <c r="C9" s="12" t="s">
        <v>9</v>
      </c>
      <c r="D9" s="39">
        <f t="shared" si="5"/>
        <v>26</v>
      </c>
      <c r="E9" s="39">
        <v>0</v>
      </c>
      <c r="F9" s="39">
        <v>0</v>
      </c>
      <c r="G9" s="39">
        <v>1</v>
      </c>
      <c r="H9" s="39">
        <v>1</v>
      </c>
      <c r="I9" s="39">
        <v>12</v>
      </c>
      <c r="J9" s="39">
        <v>12</v>
      </c>
      <c r="K9" s="39">
        <v>0</v>
      </c>
      <c r="L9" s="39">
        <v>0</v>
      </c>
      <c r="M9" s="71">
        <f t="shared" si="2"/>
        <v>14</v>
      </c>
      <c r="N9" s="39">
        <v>11</v>
      </c>
      <c r="O9" s="130">
        <f t="shared" si="3"/>
        <v>1776.3000000000002</v>
      </c>
      <c r="P9" s="131">
        <v>287.4</v>
      </c>
      <c r="Q9" s="132">
        <v>0</v>
      </c>
      <c r="R9" s="133">
        <v>1488.9</v>
      </c>
      <c r="S9" s="134">
        <v>129038.33</v>
      </c>
      <c r="T9" s="135">
        <f t="shared" si="4"/>
        <v>72.64444632100432</v>
      </c>
      <c r="U9" s="73">
        <f t="shared" si="1"/>
        <v>161.4818181818182</v>
      </c>
      <c r="V9" s="5"/>
    </row>
    <row r="10" spans="2:22" ht="15" customHeight="1">
      <c r="B10" s="14"/>
      <c r="C10" s="83" t="s">
        <v>225</v>
      </c>
      <c r="D10" s="136">
        <f t="shared" si="5"/>
        <v>206</v>
      </c>
      <c r="E10" s="136">
        <f aca="true" t="shared" si="6" ref="E10:L10">SUM(E5:E9)</f>
        <v>2</v>
      </c>
      <c r="F10" s="136">
        <f t="shared" si="6"/>
        <v>0</v>
      </c>
      <c r="G10" s="136">
        <f t="shared" si="6"/>
        <v>17</v>
      </c>
      <c r="H10" s="136">
        <f t="shared" si="6"/>
        <v>4</v>
      </c>
      <c r="I10" s="136">
        <f t="shared" si="6"/>
        <v>96</v>
      </c>
      <c r="J10" s="136">
        <f>SUM(J5:J9)</f>
        <v>82</v>
      </c>
      <c r="K10" s="136">
        <f t="shared" si="6"/>
        <v>0</v>
      </c>
      <c r="L10" s="136">
        <f t="shared" si="6"/>
        <v>5</v>
      </c>
      <c r="M10" s="136">
        <f t="shared" si="2"/>
        <v>119</v>
      </c>
      <c r="N10" s="136">
        <f>SUM(N5:N9)</f>
        <v>92</v>
      </c>
      <c r="O10" s="137">
        <f t="shared" si="3"/>
        <v>14274.199999999999</v>
      </c>
      <c r="P10" s="138">
        <f>SUM(P5:P9)</f>
        <v>3479.0000000000005</v>
      </c>
      <c r="Q10" s="139">
        <f>SUM(Q5:Q9)</f>
        <v>0</v>
      </c>
      <c r="R10" s="140">
        <f>SUM(R5:R9)</f>
        <v>10795.199999999999</v>
      </c>
      <c r="S10" s="141">
        <f>SUM(S5:S9)</f>
        <v>1225381.6600000001</v>
      </c>
      <c r="T10" s="142">
        <f t="shared" si="4"/>
        <v>85.84590800184951</v>
      </c>
      <c r="U10" s="143">
        <f t="shared" si="1"/>
        <v>155.15434782608693</v>
      </c>
      <c r="V10" s="5"/>
    </row>
    <row r="11" spans="2:22" ht="15" customHeight="1">
      <c r="B11" s="2"/>
      <c r="C11" s="11" t="s">
        <v>142</v>
      </c>
      <c r="D11" s="38">
        <f t="shared" si="5"/>
        <v>3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2</v>
      </c>
      <c r="K11" s="38">
        <v>0</v>
      </c>
      <c r="L11" s="38">
        <v>0</v>
      </c>
      <c r="M11" s="38">
        <f aca="true" t="shared" si="7" ref="M11:M44">SUM(E11:I11)</f>
        <v>1</v>
      </c>
      <c r="N11" s="38">
        <v>1</v>
      </c>
      <c r="O11" s="125">
        <f t="shared" si="3"/>
        <v>46.8</v>
      </c>
      <c r="P11" s="126">
        <v>0</v>
      </c>
      <c r="Q11" s="127">
        <v>0</v>
      </c>
      <c r="R11" s="126">
        <v>46.8</v>
      </c>
      <c r="S11" s="128">
        <v>1666.08</v>
      </c>
      <c r="T11" s="129">
        <f t="shared" si="4"/>
        <v>35.6</v>
      </c>
      <c r="U11" s="73">
        <f t="shared" si="1"/>
        <v>46.8</v>
      </c>
      <c r="V11" s="5"/>
    </row>
    <row r="12" spans="2:22" ht="15" customHeight="1">
      <c r="B12" s="2"/>
      <c r="C12" s="11" t="s">
        <v>226</v>
      </c>
      <c r="D12" s="38">
        <f t="shared" si="5"/>
        <v>57</v>
      </c>
      <c r="E12" s="38">
        <v>0</v>
      </c>
      <c r="F12" s="38">
        <v>0</v>
      </c>
      <c r="G12" s="38">
        <v>2</v>
      </c>
      <c r="H12" s="38">
        <v>1</v>
      </c>
      <c r="I12" s="38">
        <v>14</v>
      </c>
      <c r="J12" s="38">
        <v>19</v>
      </c>
      <c r="K12" s="38">
        <v>3</v>
      </c>
      <c r="L12" s="38">
        <v>18</v>
      </c>
      <c r="M12" s="38">
        <f t="shared" si="7"/>
        <v>17</v>
      </c>
      <c r="N12" s="38">
        <v>15</v>
      </c>
      <c r="O12" s="125">
        <f t="shared" si="3"/>
        <v>1485.6999999999998</v>
      </c>
      <c r="P12" s="126">
        <v>636.9</v>
      </c>
      <c r="Q12" s="127">
        <v>0</v>
      </c>
      <c r="R12" s="126">
        <f>712.4+136.4</f>
        <v>848.8</v>
      </c>
      <c r="S12" s="128">
        <v>113294.37</v>
      </c>
      <c r="T12" s="129">
        <f t="shared" si="4"/>
        <v>76.2565591976846</v>
      </c>
      <c r="U12" s="73">
        <f t="shared" si="1"/>
        <v>99.04666666666665</v>
      </c>
      <c r="V12" s="5"/>
    </row>
    <row r="13" spans="2:22" ht="28.5" customHeight="1">
      <c r="B13" s="15" t="s">
        <v>10</v>
      </c>
      <c r="C13" s="40" t="s">
        <v>263</v>
      </c>
      <c r="D13" s="38">
        <f t="shared" si="5"/>
        <v>42</v>
      </c>
      <c r="E13" s="38">
        <v>0</v>
      </c>
      <c r="F13" s="38">
        <v>0</v>
      </c>
      <c r="G13" s="38">
        <v>2</v>
      </c>
      <c r="H13" s="38">
        <v>0</v>
      </c>
      <c r="I13" s="38">
        <v>10</v>
      </c>
      <c r="J13" s="38">
        <v>27</v>
      </c>
      <c r="K13" s="38">
        <v>0</v>
      </c>
      <c r="L13" s="38">
        <v>3</v>
      </c>
      <c r="M13" s="38">
        <f t="shared" si="7"/>
        <v>12</v>
      </c>
      <c r="N13" s="38">
        <v>9</v>
      </c>
      <c r="O13" s="125">
        <f t="shared" si="3"/>
        <v>1525.6</v>
      </c>
      <c r="P13" s="126">
        <v>1036</v>
      </c>
      <c r="Q13" s="127">
        <v>0</v>
      </c>
      <c r="R13" s="126">
        <f>388.8+100.8</f>
        <v>489.6</v>
      </c>
      <c r="S13" s="128">
        <v>135275.46</v>
      </c>
      <c r="T13" s="129">
        <f t="shared" si="4"/>
        <v>88.6703329837441</v>
      </c>
      <c r="U13" s="73">
        <f t="shared" si="1"/>
        <v>169.5111111111111</v>
      </c>
      <c r="V13" s="5"/>
    </row>
    <row r="14" spans="2:22" ht="27.75" customHeight="1">
      <c r="B14" s="15"/>
      <c r="C14" s="40" t="s">
        <v>264</v>
      </c>
      <c r="D14" s="38">
        <f t="shared" si="5"/>
        <v>23</v>
      </c>
      <c r="E14" s="38">
        <v>0</v>
      </c>
      <c r="F14" s="38">
        <v>0</v>
      </c>
      <c r="G14" s="38">
        <v>2</v>
      </c>
      <c r="H14" s="38">
        <v>2</v>
      </c>
      <c r="I14" s="38">
        <v>8</v>
      </c>
      <c r="J14" s="38">
        <v>8</v>
      </c>
      <c r="K14" s="38">
        <v>2</v>
      </c>
      <c r="L14" s="38">
        <v>1</v>
      </c>
      <c r="M14" s="38">
        <f t="shared" si="7"/>
        <v>12</v>
      </c>
      <c r="N14" s="38">
        <v>9</v>
      </c>
      <c r="O14" s="125">
        <f t="shared" si="3"/>
        <v>769.3999999999999</v>
      </c>
      <c r="P14" s="126">
        <f>93+24.8</f>
        <v>117.8</v>
      </c>
      <c r="Q14" s="127">
        <v>0</v>
      </c>
      <c r="R14" s="126">
        <f>424.7+119.2+99.4+8.3</f>
        <v>651.5999999999999</v>
      </c>
      <c r="S14" s="128">
        <v>33526.42</v>
      </c>
      <c r="T14" s="129">
        <f t="shared" si="4"/>
        <v>43.57475955289837</v>
      </c>
      <c r="U14" s="73">
        <f t="shared" si="1"/>
        <v>85.48888888888888</v>
      </c>
      <c r="V14" s="5"/>
    </row>
    <row r="15" spans="2:22" ht="15" customHeight="1">
      <c r="B15" s="2"/>
      <c r="C15" s="12" t="s">
        <v>11</v>
      </c>
      <c r="D15" s="39">
        <f t="shared" si="5"/>
        <v>17</v>
      </c>
      <c r="E15" s="39">
        <v>0</v>
      </c>
      <c r="F15" s="39">
        <v>0</v>
      </c>
      <c r="G15" s="39">
        <v>0</v>
      </c>
      <c r="H15" s="39">
        <v>4</v>
      </c>
      <c r="I15" s="39">
        <v>10</v>
      </c>
      <c r="J15" s="39">
        <v>3</v>
      </c>
      <c r="K15" s="39">
        <v>0</v>
      </c>
      <c r="L15" s="39">
        <v>0</v>
      </c>
      <c r="M15" s="39">
        <f t="shared" si="7"/>
        <v>14</v>
      </c>
      <c r="N15" s="39">
        <v>9</v>
      </c>
      <c r="O15" s="130">
        <f t="shared" si="3"/>
        <v>1196.8</v>
      </c>
      <c r="P15" s="133">
        <v>0</v>
      </c>
      <c r="Q15" s="132">
        <v>0</v>
      </c>
      <c r="R15" s="133">
        <v>1196.8</v>
      </c>
      <c r="S15" s="134">
        <v>57234.18</v>
      </c>
      <c r="T15" s="135">
        <f t="shared" si="4"/>
        <v>47.82267713903744</v>
      </c>
      <c r="U15" s="144">
        <f t="shared" si="1"/>
        <v>132.97777777777776</v>
      </c>
      <c r="V15" s="5"/>
    </row>
    <row r="16" spans="2:22" ht="15" customHeight="1">
      <c r="B16" s="14"/>
      <c r="C16" s="83" t="s">
        <v>227</v>
      </c>
      <c r="D16" s="136">
        <f t="shared" si="5"/>
        <v>142</v>
      </c>
      <c r="E16" s="136">
        <f aca="true" t="shared" si="8" ref="E16:L16">SUM(E11:E15)</f>
        <v>0</v>
      </c>
      <c r="F16" s="136">
        <f t="shared" si="8"/>
        <v>0</v>
      </c>
      <c r="G16" s="136">
        <f t="shared" si="8"/>
        <v>6</v>
      </c>
      <c r="H16" s="136">
        <f t="shared" si="8"/>
        <v>7</v>
      </c>
      <c r="I16" s="136">
        <f t="shared" si="8"/>
        <v>43</v>
      </c>
      <c r="J16" s="136">
        <f>SUM(J11:J15)</f>
        <v>59</v>
      </c>
      <c r="K16" s="136">
        <f t="shared" si="8"/>
        <v>5</v>
      </c>
      <c r="L16" s="136">
        <f t="shared" si="8"/>
        <v>22</v>
      </c>
      <c r="M16" s="136">
        <f t="shared" si="7"/>
        <v>56</v>
      </c>
      <c r="N16" s="136">
        <f>SUM(N11:N15)</f>
        <v>43</v>
      </c>
      <c r="O16" s="137">
        <f t="shared" si="3"/>
        <v>5024.299999999999</v>
      </c>
      <c r="P16" s="140">
        <f>SUM(P11:P15)</f>
        <v>1790.7</v>
      </c>
      <c r="Q16" s="145">
        <f>SUM(Q11:Q15)</f>
        <v>0</v>
      </c>
      <c r="R16" s="140">
        <f>SUM(R11:R15)</f>
        <v>3233.5999999999995</v>
      </c>
      <c r="S16" s="141">
        <f>SUM(S11:S15)</f>
        <v>340996.50999999995</v>
      </c>
      <c r="T16" s="142">
        <f t="shared" si="4"/>
        <v>67.86945644169337</v>
      </c>
      <c r="U16" s="146">
        <f t="shared" si="1"/>
        <v>116.84418604651161</v>
      </c>
      <c r="V16" s="5"/>
    </row>
    <row r="17" spans="2:22" ht="25.5" customHeight="1">
      <c r="B17" s="2"/>
      <c r="C17" s="40" t="s">
        <v>265</v>
      </c>
      <c r="D17" s="38">
        <f t="shared" si="5"/>
        <v>33</v>
      </c>
      <c r="E17" s="38">
        <v>0</v>
      </c>
      <c r="F17" s="38">
        <v>0</v>
      </c>
      <c r="G17" s="38">
        <v>1</v>
      </c>
      <c r="H17" s="38">
        <v>2</v>
      </c>
      <c r="I17" s="38">
        <v>16</v>
      </c>
      <c r="J17" s="38">
        <v>13</v>
      </c>
      <c r="K17" s="38">
        <v>0</v>
      </c>
      <c r="L17" s="38">
        <v>1</v>
      </c>
      <c r="M17" s="38">
        <f t="shared" si="7"/>
        <v>19</v>
      </c>
      <c r="N17" s="38">
        <v>14</v>
      </c>
      <c r="O17" s="125">
        <f t="shared" si="3"/>
        <v>1807</v>
      </c>
      <c r="P17" s="126">
        <v>41.6</v>
      </c>
      <c r="Q17" s="127">
        <v>0</v>
      </c>
      <c r="R17" s="126">
        <f>652.3+334.9+778.2</f>
        <v>1765.4</v>
      </c>
      <c r="S17" s="128">
        <v>120532.4</v>
      </c>
      <c r="T17" s="129">
        <f t="shared" si="4"/>
        <v>66.70304371887106</v>
      </c>
      <c r="U17" s="73">
        <f t="shared" si="1"/>
        <v>129.07142857142858</v>
      </c>
      <c r="V17" s="5"/>
    </row>
    <row r="18" spans="2:22" ht="27.75" customHeight="1">
      <c r="B18" s="2"/>
      <c r="C18" s="40" t="s">
        <v>266</v>
      </c>
      <c r="D18" s="38">
        <f t="shared" si="5"/>
        <v>46</v>
      </c>
      <c r="E18" s="38">
        <v>0</v>
      </c>
      <c r="F18" s="38">
        <v>0</v>
      </c>
      <c r="G18" s="38">
        <v>0</v>
      </c>
      <c r="H18" s="38">
        <v>0</v>
      </c>
      <c r="I18" s="38">
        <v>14</v>
      </c>
      <c r="J18" s="38">
        <v>19</v>
      </c>
      <c r="K18" s="38">
        <v>1</v>
      </c>
      <c r="L18" s="38">
        <v>12</v>
      </c>
      <c r="M18" s="38">
        <f t="shared" si="7"/>
        <v>14</v>
      </c>
      <c r="N18" s="38">
        <v>14</v>
      </c>
      <c r="O18" s="125">
        <f t="shared" si="3"/>
        <v>5608.1</v>
      </c>
      <c r="P18" s="126">
        <v>0</v>
      </c>
      <c r="Q18" s="127">
        <v>0</v>
      </c>
      <c r="R18" s="126">
        <f>1630.4+1433.7+2544</f>
        <v>5608.1</v>
      </c>
      <c r="S18" s="128">
        <v>300022.08</v>
      </c>
      <c r="T18" s="129">
        <f t="shared" si="4"/>
        <v>53.497990406733116</v>
      </c>
      <c r="U18" s="73">
        <f t="shared" si="1"/>
        <v>400.5785714285715</v>
      </c>
      <c r="V18" s="5"/>
    </row>
    <row r="19" spans="2:22" ht="15" customHeight="1">
      <c r="B19" s="1" t="s">
        <v>13</v>
      </c>
      <c r="C19" s="11" t="s">
        <v>12</v>
      </c>
      <c r="D19" s="38">
        <f t="shared" si="5"/>
        <v>10</v>
      </c>
      <c r="E19" s="38">
        <v>0</v>
      </c>
      <c r="F19" s="38">
        <v>0</v>
      </c>
      <c r="G19" s="38">
        <v>0</v>
      </c>
      <c r="H19" s="38">
        <v>0</v>
      </c>
      <c r="I19" s="38">
        <v>3</v>
      </c>
      <c r="J19" s="38">
        <v>5</v>
      </c>
      <c r="K19" s="38">
        <v>0</v>
      </c>
      <c r="L19" s="38">
        <v>2</v>
      </c>
      <c r="M19" s="38">
        <f t="shared" si="7"/>
        <v>3</v>
      </c>
      <c r="N19" s="38">
        <v>3</v>
      </c>
      <c r="O19" s="125">
        <f t="shared" si="3"/>
        <v>135.9</v>
      </c>
      <c r="P19" s="126">
        <v>0</v>
      </c>
      <c r="Q19" s="127">
        <v>0</v>
      </c>
      <c r="R19" s="126">
        <v>135.9</v>
      </c>
      <c r="S19" s="128">
        <v>4572.05</v>
      </c>
      <c r="T19" s="129">
        <f t="shared" si="4"/>
        <v>33.64275202354673</v>
      </c>
      <c r="U19" s="73">
        <f t="shared" si="1"/>
        <v>45.300000000000004</v>
      </c>
      <c r="V19" s="5"/>
    </row>
    <row r="20" spans="1:22" ht="15" customHeight="1">
      <c r="A20" s="1" t="s">
        <v>135</v>
      </c>
      <c r="B20" s="1"/>
      <c r="C20" s="11" t="s">
        <v>267</v>
      </c>
      <c r="D20" s="38">
        <f t="shared" si="5"/>
        <v>2</v>
      </c>
      <c r="E20" s="38">
        <v>0</v>
      </c>
      <c r="F20" s="38">
        <v>0</v>
      </c>
      <c r="G20" s="38">
        <v>0</v>
      </c>
      <c r="H20" s="38">
        <v>0</v>
      </c>
      <c r="I20" s="38">
        <v>1</v>
      </c>
      <c r="J20" s="38">
        <v>1</v>
      </c>
      <c r="K20" s="38">
        <v>0</v>
      </c>
      <c r="L20" s="38">
        <v>0</v>
      </c>
      <c r="M20" s="38">
        <f t="shared" si="7"/>
        <v>1</v>
      </c>
      <c r="N20" s="38">
        <v>1</v>
      </c>
      <c r="O20" s="125">
        <f t="shared" si="3"/>
        <v>110</v>
      </c>
      <c r="P20" s="126">
        <v>0</v>
      </c>
      <c r="Q20" s="127">
        <v>0</v>
      </c>
      <c r="R20" s="126">
        <v>110</v>
      </c>
      <c r="S20" s="128">
        <v>5588</v>
      </c>
      <c r="T20" s="129">
        <f t="shared" si="4"/>
        <v>50.8</v>
      </c>
      <c r="U20" s="73">
        <f t="shared" si="1"/>
        <v>110</v>
      </c>
      <c r="V20" s="5"/>
    </row>
    <row r="21" spans="1:22" ht="15" customHeight="1">
      <c r="A21" s="37"/>
      <c r="B21" s="1"/>
      <c r="C21" s="11" t="s">
        <v>14</v>
      </c>
      <c r="D21" s="38">
        <f t="shared" si="5"/>
        <v>9</v>
      </c>
      <c r="E21" s="38">
        <v>0</v>
      </c>
      <c r="F21" s="38">
        <v>0</v>
      </c>
      <c r="G21" s="38">
        <v>0</v>
      </c>
      <c r="H21" s="38">
        <v>0</v>
      </c>
      <c r="I21" s="38">
        <v>6</v>
      </c>
      <c r="J21" s="38">
        <v>3</v>
      </c>
      <c r="K21" s="38">
        <v>0</v>
      </c>
      <c r="L21" s="38">
        <v>0</v>
      </c>
      <c r="M21" s="38">
        <f t="shared" si="7"/>
        <v>6</v>
      </c>
      <c r="N21" s="38">
        <v>3</v>
      </c>
      <c r="O21" s="125">
        <f t="shared" si="3"/>
        <v>465.5</v>
      </c>
      <c r="P21" s="126">
        <v>0</v>
      </c>
      <c r="Q21" s="127">
        <v>0</v>
      </c>
      <c r="R21" s="126">
        <v>465.5</v>
      </c>
      <c r="S21" s="128">
        <v>12641.82</v>
      </c>
      <c r="T21" s="129">
        <f t="shared" si="4"/>
        <v>27.15750805585392</v>
      </c>
      <c r="U21" s="73">
        <f t="shared" si="1"/>
        <v>155.16666666666666</v>
      </c>
      <c r="V21" s="5"/>
    </row>
    <row r="22" spans="2:22" ht="15" customHeight="1">
      <c r="B22" s="2"/>
      <c r="C22" s="12" t="s">
        <v>15</v>
      </c>
      <c r="D22" s="39">
        <f t="shared" si="5"/>
        <v>1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0</v>
      </c>
      <c r="K22" s="39">
        <v>0</v>
      </c>
      <c r="L22" s="39">
        <v>0</v>
      </c>
      <c r="M22" s="39">
        <f t="shared" si="7"/>
        <v>1</v>
      </c>
      <c r="N22" s="39">
        <v>0</v>
      </c>
      <c r="O22" s="130">
        <f t="shared" si="3"/>
        <v>0</v>
      </c>
      <c r="P22" s="133">
        <v>0</v>
      </c>
      <c r="Q22" s="132">
        <v>0</v>
      </c>
      <c r="R22" s="133">
        <v>0</v>
      </c>
      <c r="S22" s="134">
        <v>0</v>
      </c>
      <c r="T22" s="147" t="str">
        <f t="shared" si="4"/>
        <v>-</v>
      </c>
      <c r="U22" s="148" t="str">
        <f t="shared" si="1"/>
        <v>-</v>
      </c>
      <c r="V22" s="5"/>
    </row>
    <row r="23" spans="2:22" ht="15" customHeight="1">
      <c r="B23" s="14"/>
      <c r="C23" s="83" t="s">
        <v>228</v>
      </c>
      <c r="D23" s="136">
        <f t="shared" si="5"/>
        <v>101</v>
      </c>
      <c r="E23" s="136">
        <f aca="true" t="shared" si="9" ref="E23:L23">SUM(E17:E22)</f>
        <v>0</v>
      </c>
      <c r="F23" s="136">
        <f t="shared" si="9"/>
        <v>0</v>
      </c>
      <c r="G23" s="136">
        <f t="shared" si="9"/>
        <v>1</v>
      </c>
      <c r="H23" s="136">
        <f t="shared" si="9"/>
        <v>2</v>
      </c>
      <c r="I23" s="136">
        <f t="shared" si="9"/>
        <v>41</v>
      </c>
      <c r="J23" s="136">
        <f t="shared" si="9"/>
        <v>41</v>
      </c>
      <c r="K23" s="136">
        <f t="shared" si="9"/>
        <v>1</v>
      </c>
      <c r="L23" s="136">
        <f t="shared" si="9"/>
        <v>15</v>
      </c>
      <c r="M23" s="136">
        <f t="shared" si="7"/>
        <v>44</v>
      </c>
      <c r="N23" s="136">
        <f>SUM(N17:N22)</f>
        <v>35</v>
      </c>
      <c r="O23" s="137">
        <f t="shared" si="3"/>
        <v>8126.5</v>
      </c>
      <c r="P23" s="138">
        <f>SUM(P17:P22)</f>
        <v>41.6</v>
      </c>
      <c r="Q23" s="139">
        <f>SUM(Q17:Q22)</f>
        <v>0</v>
      </c>
      <c r="R23" s="140">
        <f>SUM(R17:R22)</f>
        <v>8084.9</v>
      </c>
      <c r="S23" s="141">
        <f>SUM(S17:S22)</f>
        <v>443356.35</v>
      </c>
      <c r="T23" s="142">
        <f t="shared" si="4"/>
        <v>54.55686334830492</v>
      </c>
      <c r="U23" s="146">
        <f t="shared" si="1"/>
        <v>232.18571428571428</v>
      </c>
      <c r="V23" s="5"/>
    </row>
    <row r="24" spans="2:22" ht="26.25" customHeight="1">
      <c r="B24" s="2"/>
      <c r="C24" s="40" t="s">
        <v>268</v>
      </c>
      <c r="D24" s="38">
        <f t="shared" si="5"/>
        <v>106</v>
      </c>
      <c r="E24" s="38">
        <v>0</v>
      </c>
      <c r="F24" s="38">
        <v>0</v>
      </c>
      <c r="G24" s="38">
        <v>14</v>
      </c>
      <c r="H24" s="38">
        <v>5</v>
      </c>
      <c r="I24" s="38">
        <v>40</v>
      </c>
      <c r="J24" s="38">
        <v>36</v>
      </c>
      <c r="K24" s="38">
        <v>2</v>
      </c>
      <c r="L24" s="38">
        <v>9</v>
      </c>
      <c r="M24" s="38">
        <f t="shared" si="7"/>
        <v>59</v>
      </c>
      <c r="N24" s="38">
        <v>42</v>
      </c>
      <c r="O24" s="125">
        <f t="shared" si="3"/>
        <v>4439.5</v>
      </c>
      <c r="P24" s="126">
        <f>99.5+1516</f>
        <v>1615.5</v>
      </c>
      <c r="Q24" s="127">
        <v>0</v>
      </c>
      <c r="R24" s="126">
        <f>2682.5+141.5</f>
        <v>2824</v>
      </c>
      <c r="S24" s="128">
        <v>366077.26</v>
      </c>
      <c r="T24" s="129">
        <f t="shared" si="4"/>
        <v>82.45911927018808</v>
      </c>
      <c r="U24" s="73">
        <f t="shared" si="1"/>
        <v>105.70238095238095</v>
      </c>
      <c r="V24" s="5"/>
    </row>
    <row r="25" spans="2:22" ht="15" customHeight="1">
      <c r="B25" s="2"/>
      <c r="C25" s="11" t="s">
        <v>16</v>
      </c>
      <c r="D25" s="38">
        <f t="shared" si="5"/>
        <v>4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3</v>
      </c>
      <c r="K25" s="38">
        <v>0</v>
      </c>
      <c r="L25" s="38">
        <v>1</v>
      </c>
      <c r="M25" s="38">
        <f t="shared" si="7"/>
        <v>0</v>
      </c>
      <c r="N25" s="38">
        <v>0</v>
      </c>
      <c r="O25" s="125">
        <f t="shared" si="3"/>
        <v>0</v>
      </c>
      <c r="P25" s="126">
        <v>0</v>
      </c>
      <c r="Q25" s="127">
        <v>0</v>
      </c>
      <c r="R25" s="126">
        <v>0</v>
      </c>
      <c r="S25" s="128">
        <v>0</v>
      </c>
      <c r="T25" s="149" t="str">
        <f t="shared" si="4"/>
        <v>-</v>
      </c>
      <c r="U25" s="150" t="str">
        <f t="shared" si="1"/>
        <v>-</v>
      </c>
      <c r="V25" s="5"/>
    </row>
    <row r="26" spans="2:22" ht="15" customHeight="1">
      <c r="B26" s="2"/>
      <c r="C26" s="11" t="s">
        <v>17</v>
      </c>
      <c r="D26" s="38">
        <f t="shared" si="5"/>
        <v>6</v>
      </c>
      <c r="E26" s="38">
        <v>0</v>
      </c>
      <c r="F26" s="38">
        <v>0</v>
      </c>
      <c r="G26" s="38">
        <v>0</v>
      </c>
      <c r="H26" s="38">
        <v>2</v>
      </c>
      <c r="I26" s="38">
        <v>0</v>
      </c>
      <c r="J26" s="38">
        <v>4</v>
      </c>
      <c r="K26" s="38">
        <v>0</v>
      </c>
      <c r="L26" s="38">
        <v>0</v>
      </c>
      <c r="M26" s="38">
        <f t="shared" si="7"/>
        <v>2</v>
      </c>
      <c r="N26" s="38">
        <v>0</v>
      </c>
      <c r="O26" s="125">
        <f t="shared" si="3"/>
        <v>0</v>
      </c>
      <c r="P26" s="126">
        <v>0</v>
      </c>
      <c r="Q26" s="127">
        <v>0</v>
      </c>
      <c r="R26" s="126">
        <v>0</v>
      </c>
      <c r="S26" s="128">
        <v>0</v>
      </c>
      <c r="T26" s="149" t="str">
        <f t="shared" si="4"/>
        <v>-</v>
      </c>
      <c r="U26" s="150" t="str">
        <f t="shared" si="1"/>
        <v>-</v>
      </c>
      <c r="V26" s="5"/>
    </row>
    <row r="27" spans="2:22" ht="15" customHeight="1">
      <c r="B27" s="2"/>
      <c r="C27" s="11" t="s">
        <v>18</v>
      </c>
      <c r="D27" s="38">
        <f t="shared" si="5"/>
        <v>2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2</v>
      </c>
      <c r="K27" s="38">
        <v>0</v>
      </c>
      <c r="L27" s="38">
        <v>0</v>
      </c>
      <c r="M27" s="38">
        <f t="shared" si="7"/>
        <v>0</v>
      </c>
      <c r="N27" s="38">
        <v>0</v>
      </c>
      <c r="O27" s="125">
        <f t="shared" si="3"/>
        <v>0</v>
      </c>
      <c r="P27" s="126">
        <v>0</v>
      </c>
      <c r="Q27" s="127">
        <v>0</v>
      </c>
      <c r="R27" s="126">
        <v>0</v>
      </c>
      <c r="S27" s="128">
        <v>0</v>
      </c>
      <c r="T27" s="149" t="str">
        <f t="shared" si="4"/>
        <v>-</v>
      </c>
      <c r="U27" s="150" t="str">
        <f t="shared" si="1"/>
        <v>-</v>
      </c>
      <c r="V27" s="5"/>
    </row>
    <row r="28" spans="2:22" ht="20.25" customHeight="1">
      <c r="B28" s="2"/>
      <c r="C28" s="102" t="s">
        <v>192</v>
      </c>
      <c r="D28" s="38">
        <f t="shared" si="5"/>
        <v>4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4</v>
      </c>
      <c r="K28" s="38">
        <v>0</v>
      </c>
      <c r="L28" s="38">
        <v>0</v>
      </c>
      <c r="M28" s="38">
        <f t="shared" si="7"/>
        <v>0</v>
      </c>
      <c r="N28" s="38">
        <v>0</v>
      </c>
      <c r="O28" s="125">
        <f t="shared" si="3"/>
        <v>0</v>
      </c>
      <c r="P28" s="126">
        <v>0</v>
      </c>
      <c r="Q28" s="127">
        <v>0</v>
      </c>
      <c r="R28" s="126">
        <v>0</v>
      </c>
      <c r="S28" s="128">
        <v>0</v>
      </c>
      <c r="T28" s="149" t="str">
        <f t="shared" si="4"/>
        <v>-</v>
      </c>
      <c r="U28" s="150" t="str">
        <f t="shared" si="1"/>
        <v>-</v>
      </c>
      <c r="V28" s="5"/>
    </row>
    <row r="29" spans="2:22" ht="15" customHeight="1">
      <c r="B29" s="1" t="s">
        <v>19</v>
      </c>
      <c r="C29" s="11" t="s">
        <v>20</v>
      </c>
      <c r="D29" s="38">
        <f t="shared" si="5"/>
        <v>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1</v>
      </c>
      <c r="K29" s="38">
        <v>0</v>
      </c>
      <c r="L29" s="38">
        <v>0</v>
      </c>
      <c r="M29" s="38">
        <f t="shared" si="7"/>
        <v>0</v>
      </c>
      <c r="N29" s="38">
        <v>0</v>
      </c>
      <c r="O29" s="125">
        <f t="shared" si="3"/>
        <v>0</v>
      </c>
      <c r="P29" s="126">
        <v>0</v>
      </c>
      <c r="Q29" s="127">
        <v>0</v>
      </c>
      <c r="R29" s="126">
        <v>0</v>
      </c>
      <c r="S29" s="128">
        <v>0</v>
      </c>
      <c r="T29" s="149" t="str">
        <f t="shared" si="4"/>
        <v>-</v>
      </c>
      <c r="U29" s="150" t="str">
        <f t="shared" si="1"/>
        <v>-</v>
      </c>
      <c r="V29" s="5"/>
    </row>
    <row r="30" spans="2:22" ht="15" customHeight="1">
      <c r="B30" s="1"/>
      <c r="C30" s="11" t="s">
        <v>21</v>
      </c>
      <c r="D30" s="38">
        <f t="shared" si="5"/>
        <v>1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38">
        <v>0</v>
      </c>
      <c r="L30" s="38">
        <v>0</v>
      </c>
      <c r="M30" s="38">
        <f t="shared" si="7"/>
        <v>0</v>
      </c>
      <c r="N30" s="38">
        <v>0</v>
      </c>
      <c r="O30" s="125">
        <f t="shared" si="3"/>
        <v>0</v>
      </c>
      <c r="P30" s="126">
        <v>0</v>
      </c>
      <c r="Q30" s="127">
        <v>0</v>
      </c>
      <c r="R30" s="126">
        <v>0</v>
      </c>
      <c r="S30" s="128">
        <v>0</v>
      </c>
      <c r="T30" s="149" t="str">
        <f t="shared" si="4"/>
        <v>-</v>
      </c>
      <c r="U30" s="150" t="str">
        <f t="shared" si="1"/>
        <v>-</v>
      </c>
      <c r="V30" s="5"/>
    </row>
    <row r="31" spans="2:22" ht="15" customHeight="1">
      <c r="B31" s="2"/>
      <c r="C31" s="11" t="s">
        <v>22</v>
      </c>
      <c r="D31" s="38">
        <f t="shared" si="5"/>
        <v>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</v>
      </c>
      <c r="K31" s="38">
        <v>0</v>
      </c>
      <c r="L31" s="38">
        <v>0</v>
      </c>
      <c r="M31" s="38">
        <f t="shared" si="7"/>
        <v>0</v>
      </c>
      <c r="N31" s="38">
        <v>0</v>
      </c>
      <c r="O31" s="125">
        <f t="shared" si="3"/>
        <v>0</v>
      </c>
      <c r="P31" s="126">
        <v>0</v>
      </c>
      <c r="Q31" s="127">
        <v>0</v>
      </c>
      <c r="R31" s="126">
        <v>0</v>
      </c>
      <c r="S31" s="128">
        <v>0</v>
      </c>
      <c r="T31" s="149" t="str">
        <f t="shared" si="4"/>
        <v>-</v>
      </c>
      <c r="U31" s="150" t="str">
        <f t="shared" si="1"/>
        <v>-</v>
      </c>
      <c r="V31" s="5"/>
    </row>
    <row r="32" spans="2:22" ht="15" customHeight="1">
      <c r="B32" s="2"/>
      <c r="C32" s="11" t="s">
        <v>23</v>
      </c>
      <c r="D32" s="38">
        <f t="shared" si="5"/>
        <v>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1</v>
      </c>
      <c r="K32" s="38">
        <v>0</v>
      </c>
      <c r="L32" s="38">
        <v>0</v>
      </c>
      <c r="M32" s="38">
        <f t="shared" si="7"/>
        <v>0</v>
      </c>
      <c r="N32" s="38">
        <v>0</v>
      </c>
      <c r="O32" s="125">
        <f t="shared" si="3"/>
        <v>0</v>
      </c>
      <c r="P32" s="126">
        <v>0</v>
      </c>
      <c r="Q32" s="127">
        <v>0</v>
      </c>
      <c r="R32" s="126">
        <v>0</v>
      </c>
      <c r="S32" s="128">
        <v>0</v>
      </c>
      <c r="T32" s="149" t="str">
        <f t="shared" si="4"/>
        <v>-</v>
      </c>
      <c r="U32" s="150" t="str">
        <f t="shared" si="1"/>
        <v>-</v>
      </c>
      <c r="V32" s="5"/>
    </row>
    <row r="33" spans="2:22" ht="15" customHeight="1">
      <c r="B33" s="2"/>
      <c r="C33" s="11" t="s">
        <v>202</v>
      </c>
      <c r="D33" s="38">
        <f t="shared" si="5"/>
        <v>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1</v>
      </c>
      <c r="K33" s="38">
        <v>0</v>
      </c>
      <c r="L33" s="38">
        <v>0</v>
      </c>
      <c r="M33" s="38">
        <f t="shared" si="7"/>
        <v>0</v>
      </c>
      <c r="N33" s="38">
        <v>0</v>
      </c>
      <c r="O33" s="125">
        <f t="shared" si="3"/>
        <v>0</v>
      </c>
      <c r="P33" s="126">
        <v>0</v>
      </c>
      <c r="Q33" s="127">
        <v>0</v>
      </c>
      <c r="R33" s="151">
        <v>0</v>
      </c>
      <c r="S33" s="128">
        <v>0</v>
      </c>
      <c r="T33" s="149" t="str">
        <f t="shared" si="4"/>
        <v>-</v>
      </c>
      <c r="U33" s="150" t="str">
        <f t="shared" si="1"/>
        <v>-</v>
      </c>
      <c r="V33" s="5"/>
    </row>
    <row r="34" spans="2:22" ht="15" customHeight="1">
      <c r="B34" s="2"/>
      <c r="C34" s="12" t="s">
        <v>24</v>
      </c>
      <c r="D34" s="39">
        <f t="shared" si="5"/>
        <v>1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f t="shared" si="7"/>
        <v>0</v>
      </c>
      <c r="N34" s="39">
        <v>0</v>
      </c>
      <c r="O34" s="130">
        <f t="shared" si="3"/>
        <v>0</v>
      </c>
      <c r="P34" s="133">
        <v>0</v>
      </c>
      <c r="Q34" s="132">
        <v>0</v>
      </c>
      <c r="R34" s="131">
        <v>0</v>
      </c>
      <c r="S34" s="134">
        <v>0</v>
      </c>
      <c r="T34" s="147" t="str">
        <f t="shared" si="4"/>
        <v>-</v>
      </c>
      <c r="U34" s="148" t="str">
        <f t="shared" si="1"/>
        <v>-</v>
      </c>
      <c r="V34" s="5"/>
    </row>
    <row r="35" spans="2:22" ht="15" customHeight="1">
      <c r="B35" s="14"/>
      <c r="C35" s="83" t="s">
        <v>269</v>
      </c>
      <c r="D35" s="136">
        <f t="shared" si="5"/>
        <v>130</v>
      </c>
      <c r="E35" s="136">
        <f aca="true" t="shared" si="10" ref="E35:L35">SUM(E24:E34)</f>
        <v>0</v>
      </c>
      <c r="F35" s="136">
        <f t="shared" si="10"/>
        <v>0</v>
      </c>
      <c r="G35" s="136">
        <f t="shared" si="10"/>
        <v>14</v>
      </c>
      <c r="H35" s="136">
        <f t="shared" si="10"/>
        <v>7</v>
      </c>
      <c r="I35" s="136">
        <f t="shared" si="10"/>
        <v>40</v>
      </c>
      <c r="J35" s="136">
        <f t="shared" si="10"/>
        <v>57</v>
      </c>
      <c r="K35" s="136">
        <f t="shared" si="10"/>
        <v>2</v>
      </c>
      <c r="L35" s="136">
        <f t="shared" si="10"/>
        <v>10</v>
      </c>
      <c r="M35" s="136">
        <f t="shared" si="7"/>
        <v>61</v>
      </c>
      <c r="N35" s="136">
        <f>SUM(N24:N34)</f>
        <v>42</v>
      </c>
      <c r="O35" s="137">
        <f t="shared" si="3"/>
        <v>4439.5</v>
      </c>
      <c r="P35" s="138">
        <f>SUM(P24:P34)</f>
        <v>1615.5</v>
      </c>
      <c r="Q35" s="139">
        <f>SUM(Q24:Q34)</f>
        <v>0</v>
      </c>
      <c r="R35" s="138">
        <f>SUM(R24:R34)</f>
        <v>2824</v>
      </c>
      <c r="S35" s="141">
        <f>SUM(S24:S34)</f>
        <v>366077.26</v>
      </c>
      <c r="T35" s="142">
        <f t="shared" si="4"/>
        <v>82.45911927018808</v>
      </c>
      <c r="U35" s="146">
        <f t="shared" si="1"/>
        <v>105.70238095238095</v>
      </c>
      <c r="V35" s="5"/>
    </row>
    <row r="36" spans="2:22" ht="15" customHeight="1">
      <c r="B36" s="108" t="s">
        <v>270</v>
      </c>
      <c r="C36" s="109"/>
      <c r="D36" s="152">
        <f t="shared" si="5"/>
        <v>579</v>
      </c>
      <c r="E36" s="153">
        <f aca="true" t="shared" si="11" ref="E36:L36">E10+E16+E23+E35</f>
        <v>2</v>
      </c>
      <c r="F36" s="153">
        <f t="shared" si="11"/>
        <v>0</v>
      </c>
      <c r="G36" s="153">
        <f t="shared" si="11"/>
        <v>38</v>
      </c>
      <c r="H36" s="153">
        <f t="shared" si="11"/>
        <v>20</v>
      </c>
      <c r="I36" s="153">
        <f>I10+I16+I23+I35</f>
        <v>220</v>
      </c>
      <c r="J36" s="153">
        <f>J10+J16+J23+J35</f>
        <v>239</v>
      </c>
      <c r="K36" s="153">
        <f t="shared" si="11"/>
        <v>8</v>
      </c>
      <c r="L36" s="153">
        <f t="shared" si="11"/>
        <v>52</v>
      </c>
      <c r="M36" s="153">
        <f t="shared" si="7"/>
        <v>280</v>
      </c>
      <c r="N36" s="153">
        <f>N10+N16+N23+N35</f>
        <v>212</v>
      </c>
      <c r="O36" s="154">
        <f aca="true" t="shared" si="12" ref="O36:O75">IF(AND(P36=0,Q36=0,R36=0),0,SUM(P36:R36))</f>
        <v>31864.5</v>
      </c>
      <c r="P36" s="155">
        <f>P10+P16+P23+P35</f>
        <v>6926.800000000001</v>
      </c>
      <c r="Q36" s="156">
        <f>Q10+Q16+Q23+Q35</f>
        <v>0</v>
      </c>
      <c r="R36" s="156">
        <f>R10+R16+R23+R35</f>
        <v>24937.699999999997</v>
      </c>
      <c r="S36" s="157">
        <f>S10+S16+S23+S35</f>
        <v>2375811.7800000003</v>
      </c>
      <c r="T36" s="158">
        <f aca="true" t="shared" si="13" ref="T36:T75">IF(O36=0,"-",S36/O36)</f>
        <v>74.5598324153839</v>
      </c>
      <c r="U36" s="159">
        <f aca="true" t="shared" si="14" ref="U36:U75">IF(O36=0,"-",O36/N36)</f>
        <v>150.30424528301887</v>
      </c>
      <c r="V36" s="5"/>
    </row>
    <row r="37" spans="2:22" ht="15" customHeight="1">
      <c r="B37" s="2"/>
      <c r="C37" s="11" t="s">
        <v>271</v>
      </c>
      <c r="D37" s="38">
        <f t="shared" si="5"/>
        <v>9</v>
      </c>
      <c r="E37" s="38">
        <v>0</v>
      </c>
      <c r="F37" s="38">
        <v>0</v>
      </c>
      <c r="G37" s="38">
        <v>0</v>
      </c>
      <c r="H37" s="38">
        <v>2</v>
      </c>
      <c r="I37" s="38">
        <v>6</v>
      </c>
      <c r="J37" s="38">
        <v>0</v>
      </c>
      <c r="K37" s="38">
        <v>1</v>
      </c>
      <c r="L37" s="38">
        <v>0</v>
      </c>
      <c r="M37" s="38">
        <f t="shared" si="7"/>
        <v>8</v>
      </c>
      <c r="N37" s="38">
        <v>5</v>
      </c>
      <c r="O37" s="125">
        <f t="shared" si="12"/>
        <v>1514.3999999999999</v>
      </c>
      <c r="P37" s="126">
        <v>0</v>
      </c>
      <c r="Q37" s="127">
        <v>0</v>
      </c>
      <c r="R37" s="126">
        <f>186.6+1327.8</f>
        <v>1514.3999999999999</v>
      </c>
      <c r="S37" s="128">
        <v>79074.17</v>
      </c>
      <c r="T37" s="129">
        <f t="shared" si="13"/>
        <v>52.21485076597993</v>
      </c>
      <c r="U37" s="73">
        <f t="shared" si="14"/>
        <v>302.88</v>
      </c>
      <c r="V37" s="5"/>
    </row>
    <row r="38" spans="2:22" ht="15" customHeight="1">
      <c r="B38" s="1" t="s">
        <v>25</v>
      </c>
      <c r="C38" s="11" t="s">
        <v>26</v>
      </c>
      <c r="D38" s="38">
        <f t="shared" si="5"/>
        <v>11</v>
      </c>
      <c r="E38" s="38">
        <v>0</v>
      </c>
      <c r="F38" s="38">
        <v>0</v>
      </c>
      <c r="G38" s="38">
        <v>6</v>
      </c>
      <c r="H38" s="38">
        <v>1</v>
      </c>
      <c r="I38" s="38">
        <v>3</v>
      </c>
      <c r="J38" s="38">
        <v>0</v>
      </c>
      <c r="K38" s="38">
        <v>1</v>
      </c>
      <c r="L38" s="38">
        <v>0</v>
      </c>
      <c r="M38" s="38">
        <f t="shared" si="7"/>
        <v>10</v>
      </c>
      <c r="N38" s="38">
        <v>7</v>
      </c>
      <c r="O38" s="125">
        <f t="shared" si="12"/>
        <v>1464.7</v>
      </c>
      <c r="P38" s="126">
        <v>1075.7</v>
      </c>
      <c r="Q38" s="127">
        <v>0</v>
      </c>
      <c r="R38" s="126">
        <v>389</v>
      </c>
      <c r="S38" s="128">
        <v>96655.45</v>
      </c>
      <c r="T38" s="129">
        <f t="shared" si="13"/>
        <v>65.98992967843245</v>
      </c>
      <c r="U38" s="73">
        <f t="shared" si="14"/>
        <v>209.24285714285716</v>
      </c>
      <c r="V38" s="5"/>
    </row>
    <row r="39" spans="2:22" ht="15" customHeight="1">
      <c r="B39" s="1"/>
      <c r="C39" s="12" t="s">
        <v>27</v>
      </c>
      <c r="D39" s="39">
        <f t="shared" si="5"/>
        <v>8</v>
      </c>
      <c r="E39" s="39">
        <v>0</v>
      </c>
      <c r="F39" s="39">
        <v>0</v>
      </c>
      <c r="G39" s="39">
        <v>2</v>
      </c>
      <c r="H39" s="39">
        <v>0</v>
      </c>
      <c r="I39" s="39">
        <v>3</v>
      </c>
      <c r="J39" s="39">
        <v>1</v>
      </c>
      <c r="K39" s="39">
        <v>2</v>
      </c>
      <c r="L39" s="39">
        <v>0</v>
      </c>
      <c r="M39" s="39">
        <f t="shared" si="7"/>
        <v>5</v>
      </c>
      <c r="N39" s="39">
        <v>4</v>
      </c>
      <c r="O39" s="130">
        <f t="shared" si="12"/>
        <v>455.29999999999995</v>
      </c>
      <c r="P39" s="133">
        <v>65.9</v>
      </c>
      <c r="Q39" s="132">
        <v>0</v>
      </c>
      <c r="R39" s="133">
        <v>389.4</v>
      </c>
      <c r="S39" s="134">
        <v>19601.18</v>
      </c>
      <c r="T39" s="135">
        <f t="shared" si="13"/>
        <v>43.051131122336926</v>
      </c>
      <c r="U39" s="144">
        <f t="shared" si="14"/>
        <v>113.82499999999999</v>
      </c>
      <c r="V39" s="5"/>
    </row>
    <row r="40" spans="2:22" ht="15" customHeight="1">
      <c r="B40" s="14"/>
      <c r="C40" s="83" t="s">
        <v>269</v>
      </c>
      <c r="D40" s="136">
        <f t="shared" si="5"/>
        <v>28</v>
      </c>
      <c r="E40" s="136">
        <f aca="true" t="shared" si="15" ref="E40:L40">SUM(E37:E39)</f>
        <v>0</v>
      </c>
      <c r="F40" s="136">
        <f t="shared" si="15"/>
        <v>0</v>
      </c>
      <c r="G40" s="136">
        <f t="shared" si="15"/>
        <v>8</v>
      </c>
      <c r="H40" s="136">
        <f t="shared" si="15"/>
        <v>3</v>
      </c>
      <c r="I40" s="136">
        <f t="shared" si="15"/>
        <v>12</v>
      </c>
      <c r="J40" s="136">
        <f t="shared" si="15"/>
        <v>1</v>
      </c>
      <c r="K40" s="136">
        <f t="shared" si="15"/>
        <v>4</v>
      </c>
      <c r="L40" s="136">
        <f t="shared" si="15"/>
        <v>0</v>
      </c>
      <c r="M40" s="136">
        <f t="shared" si="7"/>
        <v>23</v>
      </c>
      <c r="N40" s="136">
        <f>SUM(N37:N39)</f>
        <v>16</v>
      </c>
      <c r="O40" s="137">
        <f t="shared" si="12"/>
        <v>3434.3999999999996</v>
      </c>
      <c r="P40" s="138">
        <f>SUM(P37:P39)</f>
        <v>1141.6000000000001</v>
      </c>
      <c r="Q40" s="139">
        <f>SUM(Q37:Q39)</f>
        <v>0</v>
      </c>
      <c r="R40" s="138">
        <f>SUM(R37:R39)</f>
        <v>2292.7999999999997</v>
      </c>
      <c r="S40" s="141">
        <f>SUM(S37:S39)</f>
        <v>195330.8</v>
      </c>
      <c r="T40" s="142">
        <f t="shared" si="13"/>
        <v>56.87479617982763</v>
      </c>
      <c r="U40" s="146">
        <f t="shared" si="14"/>
        <v>214.64999999999998</v>
      </c>
      <c r="V40" s="5"/>
    </row>
    <row r="41" spans="1:22" ht="15" customHeight="1">
      <c r="A41" s="2" t="s">
        <v>135</v>
      </c>
      <c r="B41" s="2"/>
      <c r="C41" s="11" t="s">
        <v>143</v>
      </c>
      <c r="D41" s="38">
        <f t="shared" si="5"/>
        <v>14</v>
      </c>
      <c r="E41" s="38">
        <v>0</v>
      </c>
      <c r="F41" s="38">
        <v>0</v>
      </c>
      <c r="G41" s="38">
        <v>3</v>
      </c>
      <c r="H41" s="38">
        <v>2</v>
      </c>
      <c r="I41" s="38">
        <v>5</v>
      </c>
      <c r="J41" s="38">
        <v>3</v>
      </c>
      <c r="K41" s="38">
        <v>1</v>
      </c>
      <c r="L41" s="38">
        <v>0</v>
      </c>
      <c r="M41" s="38">
        <f t="shared" si="7"/>
        <v>10</v>
      </c>
      <c r="N41" s="38">
        <v>8</v>
      </c>
      <c r="O41" s="125">
        <f t="shared" si="12"/>
        <v>1098.7</v>
      </c>
      <c r="P41" s="126">
        <v>514.6</v>
      </c>
      <c r="Q41" s="127">
        <v>0</v>
      </c>
      <c r="R41" s="126">
        <v>584.1</v>
      </c>
      <c r="S41" s="128">
        <v>49337.47</v>
      </c>
      <c r="T41" s="129">
        <f t="shared" si="13"/>
        <v>44.905315372713204</v>
      </c>
      <c r="U41" s="73">
        <f t="shared" si="14"/>
        <v>137.3375</v>
      </c>
      <c r="V41" s="5"/>
    </row>
    <row r="42" spans="2:22" ht="15" customHeight="1">
      <c r="B42" s="16" t="s">
        <v>272</v>
      </c>
      <c r="C42" s="11" t="s">
        <v>229</v>
      </c>
      <c r="D42" s="38">
        <f t="shared" si="5"/>
        <v>3</v>
      </c>
      <c r="E42" s="38">
        <v>0</v>
      </c>
      <c r="F42" s="38">
        <v>0</v>
      </c>
      <c r="G42" s="38">
        <v>1</v>
      </c>
      <c r="H42" s="38">
        <v>2</v>
      </c>
      <c r="I42" s="38">
        <v>0</v>
      </c>
      <c r="J42" s="38">
        <v>0</v>
      </c>
      <c r="K42" s="38">
        <v>0</v>
      </c>
      <c r="L42" s="38">
        <v>0</v>
      </c>
      <c r="M42" s="38">
        <f t="shared" si="7"/>
        <v>3</v>
      </c>
      <c r="N42" s="38">
        <v>1</v>
      </c>
      <c r="O42" s="125">
        <f t="shared" si="12"/>
        <v>895.5</v>
      </c>
      <c r="P42" s="317">
        <v>895.5</v>
      </c>
      <c r="Q42" s="127">
        <v>0</v>
      </c>
      <c r="R42" s="126">
        <v>0</v>
      </c>
      <c r="S42" s="128">
        <v>34387.2</v>
      </c>
      <c r="T42" s="129">
        <f t="shared" si="13"/>
        <v>38.4</v>
      </c>
      <c r="U42" s="73">
        <f t="shared" si="14"/>
        <v>895.5</v>
      </c>
      <c r="V42" s="5"/>
    </row>
    <row r="43" spans="2:22" ht="15" customHeight="1">
      <c r="B43" s="16"/>
      <c r="C43" s="12" t="s">
        <v>28</v>
      </c>
      <c r="D43" s="39">
        <f t="shared" si="5"/>
        <v>3</v>
      </c>
      <c r="E43" s="39">
        <v>0</v>
      </c>
      <c r="F43" s="39">
        <v>0</v>
      </c>
      <c r="G43" s="39">
        <v>2</v>
      </c>
      <c r="H43" s="39">
        <v>1</v>
      </c>
      <c r="I43" s="39">
        <v>0</v>
      </c>
      <c r="J43" s="39">
        <v>0</v>
      </c>
      <c r="K43" s="39">
        <v>0</v>
      </c>
      <c r="L43" s="39">
        <v>0</v>
      </c>
      <c r="M43" s="39">
        <f t="shared" si="7"/>
        <v>3</v>
      </c>
      <c r="N43" s="39">
        <v>2</v>
      </c>
      <c r="O43" s="130">
        <f t="shared" si="12"/>
        <v>409.9</v>
      </c>
      <c r="P43" s="133">
        <v>409.9</v>
      </c>
      <c r="Q43" s="132">
        <v>0</v>
      </c>
      <c r="R43" s="133">
        <v>0</v>
      </c>
      <c r="S43" s="318">
        <v>15070.72</v>
      </c>
      <c r="T43" s="135">
        <f t="shared" si="13"/>
        <v>36.76682117589656</v>
      </c>
      <c r="U43" s="144">
        <f t="shared" si="14"/>
        <v>204.95</v>
      </c>
      <c r="V43" s="5"/>
    </row>
    <row r="44" spans="2:22" ht="15" customHeight="1">
      <c r="B44" s="10"/>
      <c r="C44" s="84" t="s">
        <v>230</v>
      </c>
      <c r="D44" s="160">
        <f t="shared" si="5"/>
        <v>20</v>
      </c>
      <c r="E44" s="160">
        <f aca="true" t="shared" si="16" ref="E44:L44">SUM(E41:E43)</f>
        <v>0</v>
      </c>
      <c r="F44" s="160">
        <f t="shared" si="16"/>
        <v>0</v>
      </c>
      <c r="G44" s="160">
        <f t="shared" si="16"/>
        <v>6</v>
      </c>
      <c r="H44" s="160">
        <f t="shared" si="16"/>
        <v>5</v>
      </c>
      <c r="I44" s="160">
        <f>SUM(I41:I43)</f>
        <v>5</v>
      </c>
      <c r="J44" s="160">
        <f t="shared" si="16"/>
        <v>3</v>
      </c>
      <c r="K44" s="160">
        <f t="shared" si="16"/>
        <v>1</v>
      </c>
      <c r="L44" s="160">
        <f t="shared" si="16"/>
        <v>0</v>
      </c>
      <c r="M44" s="160">
        <f t="shared" si="7"/>
        <v>16</v>
      </c>
      <c r="N44" s="160">
        <f>SUM(N41:N43)</f>
        <v>11</v>
      </c>
      <c r="O44" s="161">
        <f t="shared" si="12"/>
        <v>2404.1</v>
      </c>
      <c r="P44" s="162">
        <f>SUM(P41:P43)</f>
        <v>1820</v>
      </c>
      <c r="Q44" s="162">
        <f>SUM(Q41:Q43)</f>
        <v>0</v>
      </c>
      <c r="R44" s="162">
        <f>SUM(R41:R43)</f>
        <v>584.1</v>
      </c>
      <c r="S44" s="163">
        <f>SUM(S41:S43)</f>
        <v>98795.39</v>
      </c>
      <c r="T44" s="163">
        <f t="shared" si="13"/>
        <v>41.094542656295495</v>
      </c>
      <c r="U44" s="143">
        <f t="shared" si="14"/>
        <v>218.55454545454543</v>
      </c>
      <c r="V44" s="5"/>
    </row>
    <row r="45" spans="2:22" ht="15" customHeight="1">
      <c r="B45" s="108" t="s">
        <v>117</v>
      </c>
      <c r="C45" s="109"/>
      <c r="D45" s="164">
        <f aca="true" t="shared" si="17" ref="D45:N45">D44+D40</f>
        <v>48</v>
      </c>
      <c r="E45" s="165">
        <f t="shared" si="17"/>
        <v>0</v>
      </c>
      <c r="F45" s="165">
        <f t="shared" si="17"/>
        <v>0</v>
      </c>
      <c r="G45" s="165">
        <f t="shared" si="17"/>
        <v>14</v>
      </c>
      <c r="H45" s="165">
        <f t="shared" si="17"/>
        <v>8</v>
      </c>
      <c r="I45" s="165">
        <f t="shared" si="17"/>
        <v>17</v>
      </c>
      <c r="J45" s="165">
        <f t="shared" si="17"/>
        <v>4</v>
      </c>
      <c r="K45" s="165">
        <f t="shared" si="17"/>
        <v>5</v>
      </c>
      <c r="L45" s="165">
        <f t="shared" si="17"/>
        <v>0</v>
      </c>
      <c r="M45" s="165">
        <f t="shared" si="17"/>
        <v>39</v>
      </c>
      <c r="N45" s="165">
        <f t="shared" si="17"/>
        <v>27</v>
      </c>
      <c r="O45" s="154">
        <f t="shared" si="12"/>
        <v>5838.5</v>
      </c>
      <c r="P45" s="155">
        <f>P44+P40</f>
        <v>2961.6000000000004</v>
      </c>
      <c r="Q45" s="155">
        <f>Q44+Q40</f>
        <v>0</v>
      </c>
      <c r="R45" s="155">
        <f>R44+R40</f>
        <v>2876.8999999999996</v>
      </c>
      <c r="S45" s="154">
        <f>S44+S40</f>
        <v>294126.19</v>
      </c>
      <c r="T45" s="158">
        <f t="shared" si="13"/>
        <v>50.37701293140361</v>
      </c>
      <c r="U45" s="159">
        <f t="shared" si="14"/>
        <v>216.24074074074073</v>
      </c>
      <c r="V45" s="5"/>
    </row>
    <row r="46" spans="1:22" ht="15" customHeight="1">
      <c r="A46" s="14"/>
      <c r="B46" s="114" t="s">
        <v>154</v>
      </c>
      <c r="C46" s="115"/>
      <c r="D46" s="166">
        <f aca="true" t="shared" si="18" ref="D46:D84">SUM(E46:L46)</f>
        <v>627</v>
      </c>
      <c r="E46" s="167">
        <f aca="true" t="shared" si="19" ref="E46:L46">E36+E45</f>
        <v>2</v>
      </c>
      <c r="F46" s="167">
        <f t="shared" si="19"/>
        <v>0</v>
      </c>
      <c r="G46" s="167">
        <f>G36+G45</f>
        <v>52</v>
      </c>
      <c r="H46" s="167">
        <f t="shared" si="19"/>
        <v>28</v>
      </c>
      <c r="I46" s="167">
        <f>I36+I45</f>
        <v>237</v>
      </c>
      <c r="J46" s="167">
        <f>J36+J45</f>
        <v>243</v>
      </c>
      <c r="K46" s="167">
        <f t="shared" si="19"/>
        <v>13</v>
      </c>
      <c r="L46" s="167">
        <f t="shared" si="19"/>
        <v>52</v>
      </c>
      <c r="M46" s="167">
        <f aca="true" t="shared" si="20" ref="M46:M52">SUM(E46:I46)</f>
        <v>319</v>
      </c>
      <c r="N46" s="167">
        <f>N36+N45</f>
        <v>239</v>
      </c>
      <c r="O46" s="168">
        <f t="shared" si="12"/>
        <v>37703</v>
      </c>
      <c r="P46" s="169">
        <f>P36+P45</f>
        <v>9888.400000000001</v>
      </c>
      <c r="Q46" s="170">
        <f>Q36+Q45</f>
        <v>0</v>
      </c>
      <c r="R46" s="169">
        <f>R36+R45</f>
        <v>27814.6</v>
      </c>
      <c r="S46" s="171">
        <f>S36+S45</f>
        <v>2669937.97</v>
      </c>
      <c r="T46" s="172">
        <f t="shared" si="13"/>
        <v>70.81500066307721</v>
      </c>
      <c r="U46" s="173">
        <f t="shared" si="14"/>
        <v>157.7531380753138</v>
      </c>
      <c r="V46" s="5"/>
    </row>
    <row r="47" spans="1:22" ht="13.5" customHeight="1">
      <c r="A47" s="1"/>
      <c r="B47" s="1"/>
      <c r="C47" s="11" t="s">
        <v>231</v>
      </c>
      <c r="D47" s="38">
        <f t="shared" si="18"/>
        <v>35</v>
      </c>
      <c r="E47" s="38">
        <v>0</v>
      </c>
      <c r="F47" s="38">
        <v>0</v>
      </c>
      <c r="G47" s="38">
        <v>0</v>
      </c>
      <c r="H47" s="38">
        <v>0</v>
      </c>
      <c r="I47" s="38">
        <v>14</v>
      </c>
      <c r="J47" s="38">
        <v>20</v>
      </c>
      <c r="K47" s="38">
        <v>0</v>
      </c>
      <c r="L47" s="38">
        <v>1</v>
      </c>
      <c r="M47" s="38">
        <f t="shared" si="20"/>
        <v>14</v>
      </c>
      <c r="N47" s="38">
        <v>14</v>
      </c>
      <c r="O47" s="125">
        <f t="shared" si="12"/>
        <v>783.4</v>
      </c>
      <c r="P47" s="126">
        <v>0</v>
      </c>
      <c r="Q47" s="127">
        <v>0</v>
      </c>
      <c r="R47" s="126">
        <v>783.4</v>
      </c>
      <c r="S47" s="128">
        <v>27908.99</v>
      </c>
      <c r="T47" s="129">
        <f t="shared" si="13"/>
        <v>35.62546591779423</v>
      </c>
      <c r="U47" s="73">
        <f t="shared" si="14"/>
        <v>55.957142857142856</v>
      </c>
      <c r="V47" s="5"/>
    </row>
    <row r="48" spans="1:22" ht="13.5" customHeight="1">
      <c r="A48" s="42"/>
      <c r="B48" s="43"/>
      <c r="C48" s="11" t="s">
        <v>106</v>
      </c>
      <c r="D48" s="38">
        <f>SUM(E48:L48)</f>
        <v>101</v>
      </c>
      <c r="E48" s="38">
        <v>0</v>
      </c>
      <c r="F48" s="38">
        <v>0</v>
      </c>
      <c r="G48" s="38">
        <v>0</v>
      </c>
      <c r="H48" s="38">
        <v>0</v>
      </c>
      <c r="I48" s="38">
        <v>68</v>
      </c>
      <c r="J48" s="38">
        <v>33</v>
      </c>
      <c r="K48" s="38">
        <f>-K381</f>
        <v>0</v>
      </c>
      <c r="L48" s="38">
        <v>0</v>
      </c>
      <c r="M48" s="38">
        <f t="shared" si="20"/>
        <v>68</v>
      </c>
      <c r="N48" s="38">
        <v>68</v>
      </c>
      <c r="O48" s="174">
        <f>IF(AND(P48=0,Q48=0,R48=0),0,SUM(P48:R48))</f>
        <v>4037.4</v>
      </c>
      <c r="P48" s="126">
        <v>0</v>
      </c>
      <c r="Q48" s="127">
        <v>0</v>
      </c>
      <c r="R48" s="127">
        <v>4037.4</v>
      </c>
      <c r="S48" s="128">
        <v>248449.54</v>
      </c>
      <c r="T48" s="129">
        <f>IF(O48=0,"-",S48/O48)</f>
        <v>61.53701391984941</v>
      </c>
      <c r="U48" s="73">
        <f>IF(O48=0,"-",O48/N48)</f>
        <v>59.37352941176471</v>
      </c>
      <c r="V48" s="5"/>
    </row>
    <row r="49" spans="1:22" ht="12.75" customHeight="1">
      <c r="A49" s="17"/>
      <c r="B49" s="43" t="s">
        <v>157</v>
      </c>
      <c r="C49" s="11" t="s">
        <v>29</v>
      </c>
      <c r="D49" s="38">
        <f>SUM(E49:L49)</f>
        <v>331</v>
      </c>
      <c r="E49" s="38">
        <v>0</v>
      </c>
      <c r="F49" s="38">
        <v>0</v>
      </c>
      <c r="G49" s="38">
        <v>0</v>
      </c>
      <c r="H49" s="38">
        <v>0</v>
      </c>
      <c r="I49" s="38">
        <v>170</v>
      </c>
      <c r="J49" s="38">
        <v>146</v>
      </c>
      <c r="K49" s="38">
        <v>0</v>
      </c>
      <c r="L49" s="38">
        <v>15</v>
      </c>
      <c r="M49" s="38">
        <f t="shared" si="20"/>
        <v>170</v>
      </c>
      <c r="N49" s="38">
        <v>170</v>
      </c>
      <c r="O49" s="174">
        <f>IF(AND(P49=0,Q49=0,R49=0),0,SUM(P49:R49))</f>
        <v>10137.4</v>
      </c>
      <c r="P49" s="126">
        <v>0</v>
      </c>
      <c r="Q49" s="127">
        <v>0</v>
      </c>
      <c r="R49" s="126">
        <v>10137.4</v>
      </c>
      <c r="S49" s="128">
        <v>663351.86</v>
      </c>
      <c r="T49" s="129">
        <f>IF(O49=0,"-",S49/O49)</f>
        <v>65.43609406751239</v>
      </c>
      <c r="U49" s="73">
        <f>IF(O49=0,"-",O49/N49)</f>
        <v>59.631764705882354</v>
      </c>
      <c r="V49" s="5"/>
    </row>
    <row r="50" spans="2:22" ht="13.5" customHeight="1">
      <c r="B50" s="43"/>
      <c r="C50" s="11" t="s">
        <v>107</v>
      </c>
      <c r="D50" s="38">
        <f>SUM(E50:L50)</f>
        <v>12</v>
      </c>
      <c r="E50" s="38">
        <v>0</v>
      </c>
      <c r="F50" s="38">
        <v>0</v>
      </c>
      <c r="G50" s="38">
        <v>0</v>
      </c>
      <c r="H50" s="38">
        <v>0</v>
      </c>
      <c r="I50" s="38">
        <v>6</v>
      </c>
      <c r="J50" s="38">
        <v>6</v>
      </c>
      <c r="K50" s="38">
        <f>-K383</f>
        <v>0</v>
      </c>
      <c r="L50" s="38">
        <v>0</v>
      </c>
      <c r="M50" s="38">
        <f t="shared" si="20"/>
        <v>6</v>
      </c>
      <c r="N50" s="38">
        <v>6</v>
      </c>
      <c r="O50" s="174">
        <f>IF(AND(P50=0,Q50=0,R50=0),0,SUM(P50:R50))</f>
        <v>597.5</v>
      </c>
      <c r="P50" s="126">
        <v>0</v>
      </c>
      <c r="Q50" s="127">
        <v>0</v>
      </c>
      <c r="R50" s="126">
        <v>597.5</v>
      </c>
      <c r="S50" s="128">
        <v>17256.69</v>
      </c>
      <c r="T50" s="129">
        <f>IF(O50=0,"-",S50/O50)</f>
        <v>28.88148953974895</v>
      </c>
      <c r="U50" s="73">
        <f>IF(O50=0,"-",O50/N50)</f>
        <v>99.58333333333333</v>
      </c>
      <c r="V50" s="5"/>
    </row>
    <row r="51" spans="2:22" ht="13.5" customHeight="1">
      <c r="B51" s="43"/>
      <c r="C51" s="11" t="s">
        <v>108</v>
      </c>
      <c r="D51" s="38">
        <f>SUM(E51:L51)</f>
        <v>32</v>
      </c>
      <c r="E51" s="38">
        <v>0</v>
      </c>
      <c r="F51" s="38">
        <v>0</v>
      </c>
      <c r="G51" s="38">
        <v>0</v>
      </c>
      <c r="H51" s="38">
        <v>0</v>
      </c>
      <c r="I51" s="38">
        <v>12</v>
      </c>
      <c r="J51" s="38">
        <v>19</v>
      </c>
      <c r="K51" s="38">
        <v>0</v>
      </c>
      <c r="L51" s="38">
        <v>1</v>
      </c>
      <c r="M51" s="38">
        <f t="shared" si="20"/>
        <v>12</v>
      </c>
      <c r="N51" s="38">
        <v>12</v>
      </c>
      <c r="O51" s="174">
        <f>IF(AND(P51=0,Q51=0,R51=0),0,SUM(P51:R51))</f>
        <v>1001.1</v>
      </c>
      <c r="P51" s="126">
        <v>0</v>
      </c>
      <c r="Q51" s="127">
        <v>0</v>
      </c>
      <c r="R51" s="126">
        <v>1001.1</v>
      </c>
      <c r="S51" s="128">
        <v>51020.74</v>
      </c>
      <c r="T51" s="129">
        <f>IF(O51=0,"-",S51/O51)</f>
        <v>50.96467885326141</v>
      </c>
      <c r="U51" s="73">
        <f>IF(O51=0,"-",O51/N51)</f>
        <v>83.425</v>
      </c>
      <c r="V51" s="5"/>
    </row>
    <row r="52" spans="2:22" ht="13.5" customHeight="1">
      <c r="B52" s="43"/>
      <c r="C52" s="11" t="s">
        <v>109</v>
      </c>
      <c r="D52" s="38">
        <f>SUM(E52:L52)</f>
        <v>12</v>
      </c>
      <c r="E52" s="38">
        <v>0</v>
      </c>
      <c r="F52" s="38">
        <v>0</v>
      </c>
      <c r="G52" s="38">
        <v>0</v>
      </c>
      <c r="H52" s="38">
        <v>0</v>
      </c>
      <c r="I52" s="38">
        <v>10</v>
      </c>
      <c r="J52" s="38">
        <v>2</v>
      </c>
      <c r="K52" s="38">
        <f>-K385</f>
        <v>0</v>
      </c>
      <c r="L52" s="38">
        <v>0</v>
      </c>
      <c r="M52" s="46">
        <f t="shared" si="20"/>
        <v>10</v>
      </c>
      <c r="N52" s="38">
        <v>10</v>
      </c>
      <c r="O52" s="174">
        <f>IF(AND(P52=0,Q52=0,R52=0),0,SUM(P52:R52))</f>
        <v>1819.2</v>
      </c>
      <c r="P52" s="126">
        <v>0</v>
      </c>
      <c r="Q52" s="127">
        <v>0</v>
      </c>
      <c r="R52" s="126">
        <v>1819.2</v>
      </c>
      <c r="S52" s="128">
        <v>138619.25</v>
      </c>
      <c r="T52" s="129">
        <f>IF(O52=0,"-",S52/O52)</f>
        <v>76.19791666666667</v>
      </c>
      <c r="U52" s="73">
        <f>IF(O52=0,"-",O52/N52)</f>
        <v>181.92000000000002</v>
      </c>
      <c r="V52" s="5"/>
    </row>
    <row r="53" spans="1:22" ht="13.5" customHeight="1">
      <c r="A53" s="16"/>
      <c r="B53" s="44"/>
      <c r="C53" s="84" t="s">
        <v>232</v>
      </c>
      <c r="D53" s="160">
        <f t="shared" si="18"/>
        <v>523</v>
      </c>
      <c r="E53" s="160">
        <f>SUM(E47:E52)</f>
        <v>0</v>
      </c>
      <c r="F53" s="160">
        <f aca="true" t="shared" si="21" ref="F53:S53">SUM(F47:F52)</f>
        <v>0</v>
      </c>
      <c r="G53" s="160">
        <f t="shared" si="21"/>
        <v>0</v>
      </c>
      <c r="H53" s="160">
        <f>SUM(H47:H52)</f>
        <v>0</v>
      </c>
      <c r="I53" s="160">
        <f t="shared" si="21"/>
        <v>280</v>
      </c>
      <c r="J53" s="160">
        <f t="shared" si="21"/>
        <v>226</v>
      </c>
      <c r="K53" s="160">
        <f t="shared" si="21"/>
        <v>0</v>
      </c>
      <c r="L53" s="160">
        <f t="shared" si="21"/>
        <v>17</v>
      </c>
      <c r="M53" s="160">
        <f t="shared" si="21"/>
        <v>280</v>
      </c>
      <c r="N53" s="160">
        <f t="shared" si="21"/>
        <v>280</v>
      </c>
      <c r="O53" s="175">
        <f t="shared" si="21"/>
        <v>18376</v>
      </c>
      <c r="P53" s="162">
        <f t="shared" si="21"/>
        <v>0</v>
      </c>
      <c r="Q53" s="162">
        <f t="shared" si="21"/>
        <v>0</v>
      </c>
      <c r="R53" s="162">
        <f>SUM(R47:R52)</f>
        <v>18376</v>
      </c>
      <c r="S53" s="175">
        <f t="shared" si="21"/>
        <v>1146607.0699999998</v>
      </c>
      <c r="T53" s="163">
        <f t="shared" si="13"/>
        <v>62.39698900740095</v>
      </c>
      <c r="U53" s="143">
        <f t="shared" si="14"/>
        <v>65.62857142857143</v>
      </c>
      <c r="V53" s="5"/>
    </row>
    <row r="54" spans="1:22" ht="13.5" customHeight="1">
      <c r="A54" s="2" t="s">
        <v>158</v>
      </c>
      <c r="B54" s="2"/>
      <c r="C54" s="11" t="s">
        <v>30</v>
      </c>
      <c r="D54" s="38">
        <f aca="true" t="shared" si="22" ref="D54:D59">SUM(E54:L54)</f>
        <v>43</v>
      </c>
      <c r="E54" s="38">
        <v>0</v>
      </c>
      <c r="F54" s="38">
        <v>0</v>
      </c>
      <c r="G54" s="38">
        <v>0</v>
      </c>
      <c r="H54" s="38">
        <v>0</v>
      </c>
      <c r="I54" s="38">
        <v>22</v>
      </c>
      <c r="J54" s="38">
        <v>21</v>
      </c>
      <c r="K54" s="38">
        <v>0</v>
      </c>
      <c r="L54" s="38">
        <v>0</v>
      </c>
      <c r="M54" s="38">
        <f>SUM(E54:I54)</f>
        <v>22</v>
      </c>
      <c r="N54" s="38">
        <v>22</v>
      </c>
      <c r="O54" s="125">
        <f t="shared" si="12"/>
        <v>2719</v>
      </c>
      <c r="P54" s="126">
        <v>0</v>
      </c>
      <c r="Q54" s="127">
        <v>0</v>
      </c>
      <c r="R54" s="126">
        <v>2719</v>
      </c>
      <c r="S54" s="128">
        <v>156332.5</v>
      </c>
      <c r="T54" s="129">
        <f t="shared" si="13"/>
        <v>57.496322177271054</v>
      </c>
      <c r="U54" s="73">
        <f t="shared" si="14"/>
        <v>123.5909090909091</v>
      </c>
      <c r="V54" s="5"/>
    </row>
    <row r="55" spans="1:22" ht="13.5" customHeight="1">
      <c r="A55" s="1"/>
      <c r="B55" s="2"/>
      <c r="C55" s="11" t="s">
        <v>114</v>
      </c>
      <c r="D55" s="38">
        <f t="shared" si="22"/>
        <v>53</v>
      </c>
      <c r="E55" s="38">
        <v>0</v>
      </c>
      <c r="F55" s="38">
        <v>0</v>
      </c>
      <c r="G55" s="38">
        <v>0</v>
      </c>
      <c r="H55" s="38">
        <v>0</v>
      </c>
      <c r="I55" s="38">
        <v>18</v>
      </c>
      <c r="J55" s="38">
        <v>26</v>
      </c>
      <c r="K55" s="38">
        <v>5</v>
      </c>
      <c r="L55" s="38">
        <v>4</v>
      </c>
      <c r="M55" s="38">
        <f aca="true" t="shared" si="23" ref="M55:M60">SUM(E55:I55)</f>
        <v>18</v>
      </c>
      <c r="N55" s="38">
        <v>18</v>
      </c>
      <c r="O55" s="174">
        <f>IF(AND(P55=0,Q55=0,R55=0),0,SUM(P55:R55))</f>
        <v>2148</v>
      </c>
      <c r="P55" s="126">
        <v>0</v>
      </c>
      <c r="Q55" s="127">
        <v>0</v>
      </c>
      <c r="R55" s="126">
        <v>2148</v>
      </c>
      <c r="S55" s="128">
        <v>84559.5</v>
      </c>
      <c r="T55" s="129">
        <f>IF(O55=0,"-",S55/O55)</f>
        <v>39.36662011173184</v>
      </c>
      <c r="U55" s="73">
        <f>IF(O55=0,"-",O55/N55)</f>
        <v>119.33333333333333</v>
      </c>
      <c r="V55" s="5"/>
    </row>
    <row r="56" spans="1:22" ht="13.5" customHeight="1">
      <c r="A56" s="1"/>
      <c r="B56" s="2"/>
      <c r="C56" s="11" t="s">
        <v>111</v>
      </c>
      <c r="D56" s="38">
        <f t="shared" si="22"/>
        <v>182</v>
      </c>
      <c r="E56" s="38">
        <v>0</v>
      </c>
      <c r="F56" s="38">
        <v>0</v>
      </c>
      <c r="G56" s="38">
        <v>0</v>
      </c>
      <c r="H56" s="38">
        <v>0</v>
      </c>
      <c r="I56" s="38">
        <v>28</v>
      </c>
      <c r="J56" s="38">
        <v>110</v>
      </c>
      <c r="K56" s="38">
        <v>26</v>
      </c>
      <c r="L56" s="38">
        <v>18</v>
      </c>
      <c r="M56" s="38">
        <f t="shared" si="23"/>
        <v>28</v>
      </c>
      <c r="N56" s="38">
        <v>28</v>
      </c>
      <c r="O56" s="174">
        <f>IF(AND(P56=0,Q56=0,R56=0),0,SUM(P56:R56))</f>
        <v>1783</v>
      </c>
      <c r="P56" s="126">
        <v>0</v>
      </c>
      <c r="Q56" s="127">
        <v>0</v>
      </c>
      <c r="R56" s="126">
        <v>1783</v>
      </c>
      <c r="S56" s="128">
        <v>59246.2</v>
      </c>
      <c r="T56" s="129">
        <f>IF(O56=0,"-",S56/O56)</f>
        <v>33.22837913628715</v>
      </c>
      <c r="U56" s="73">
        <f>IF(O56=0,"-",O56/N56)</f>
        <v>63.67857142857143</v>
      </c>
      <c r="V56" s="5"/>
    </row>
    <row r="57" spans="1:22" ht="13.5" customHeight="1">
      <c r="A57" s="1"/>
      <c r="B57" s="16" t="s">
        <v>31</v>
      </c>
      <c r="C57" s="11" t="s">
        <v>112</v>
      </c>
      <c r="D57" s="38">
        <f t="shared" si="22"/>
        <v>83</v>
      </c>
      <c r="E57" s="38">
        <v>0</v>
      </c>
      <c r="F57" s="38">
        <v>0</v>
      </c>
      <c r="G57" s="38">
        <v>0</v>
      </c>
      <c r="H57" s="38">
        <v>0</v>
      </c>
      <c r="I57" s="38">
        <v>16</v>
      </c>
      <c r="J57" s="38">
        <v>30</v>
      </c>
      <c r="K57" s="38">
        <v>31</v>
      </c>
      <c r="L57" s="38">
        <v>6</v>
      </c>
      <c r="M57" s="38">
        <f t="shared" si="23"/>
        <v>16</v>
      </c>
      <c r="N57" s="38">
        <v>16</v>
      </c>
      <c r="O57" s="174">
        <f>IF(AND(P57=0,Q57=0,R57=0),0,SUM(P57:R57))</f>
        <v>1399</v>
      </c>
      <c r="P57" s="126">
        <v>0</v>
      </c>
      <c r="Q57" s="127">
        <v>0</v>
      </c>
      <c r="R57" s="126">
        <v>1399</v>
      </c>
      <c r="S57" s="128">
        <v>39297</v>
      </c>
      <c r="T57" s="129">
        <f>IF(O57=0,"-",S57/O57)</f>
        <v>28.089349535382414</v>
      </c>
      <c r="U57" s="73">
        <f>IF(O57=0,"-",O57/N57)</f>
        <v>87.4375</v>
      </c>
      <c r="V57" s="5"/>
    </row>
    <row r="58" spans="1:22" ht="13.5" customHeight="1">
      <c r="A58" s="1"/>
      <c r="B58" s="16"/>
      <c r="C58" s="11" t="s">
        <v>110</v>
      </c>
      <c r="D58" s="38">
        <f t="shared" si="22"/>
        <v>240</v>
      </c>
      <c r="E58" s="38">
        <v>0</v>
      </c>
      <c r="F58" s="38">
        <v>0</v>
      </c>
      <c r="G58" s="38">
        <v>0</v>
      </c>
      <c r="H58" s="38">
        <v>0</v>
      </c>
      <c r="I58" s="38">
        <v>130</v>
      </c>
      <c r="J58" s="38">
        <v>97</v>
      </c>
      <c r="K58" s="38">
        <v>8</v>
      </c>
      <c r="L58" s="38">
        <v>5</v>
      </c>
      <c r="M58" s="38">
        <f t="shared" si="23"/>
        <v>130</v>
      </c>
      <c r="N58" s="38">
        <v>130</v>
      </c>
      <c r="O58" s="174">
        <f>IF(AND(P58=0,Q58=0,R58=0),0,SUM(P58:R58))</f>
        <v>12791</v>
      </c>
      <c r="P58" s="126">
        <v>0</v>
      </c>
      <c r="Q58" s="127">
        <v>0</v>
      </c>
      <c r="R58" s="126">
        <v>12791</v>
      </c>
      <c r="S58" s="128">
        <v>598208.7</v>
      </c>
      <c r="T58" s="129">
        <f>IF(O58=0,"-",S58/O58)</f>
        <v>46.7679383941834</v>
      </c>
      <c r="U58" s="73">
        <f>IF(O58=0,"-",O58/N58)</f>
        <v>98.3923076923077</v>
      </c>
      <c r="V58" s="5"/>
    </row>
    <row r="59" spans="1:22" ht="13.5" customHeight="1">
      <c r="A59" s="1"/>
      <c r="B59" s="16"/>
      <c r="C59" s="11" t="s">
        <v>113</v>
      </c>
      <c r="D59" s="38">
        <f t="shared" si="22"/>
        <v>49</v>
      </c>
      <c r="E59" s="38">
        <v>0</v>
      </c>
      <c r="F59" s="38">
        <v>0</v>
      </c>
      <c r="G59" s="38">
        <v>0</v>
      </c>
      <c r="H59" s="38">
        <v>0</v>
      </c>
      <c r="I59" s="38">
        <v>39</v>
      </c>
      <c r="J59" s="38">
        <v>7</v>
      </c>
      <c r="K59" s="38">
        <v>3</v>
      </c>
      <c r="L59" s="38">
        <v>0</v>
      </c>
      <c r="M59" s="46">
        <f t="shared" si="23"/>
        <v>39</v>
      </c>
      <c r="N59" s="38">
        <v>39</v>
      </c>
      <c r="O59" s="174">
        <f>IF(AND(P59=0,Q59=0,R59=0),0,SUM(P59:R59))</f>
        <v>3210</v>
      </c>
      <c r="P59" s="126">
        <v>0</v>
      </c>
      <c r="Q59" s="127">
        <v>0</v>
      </c>
      <c r="R59" s="126">
        <v>3210</v>
      </c>
      <c r="S59" s="128">
        <v>153829</v>
      </c>
      <c r="T59" s="129">
        <f>IF(O59=0,"-",S59/O59)</f>
        <v>47.92180685358255</v>
      </c>
      <c r="U59" s="73">
        <f>IF(O59=0,"-",O59/N59)</f>
        <v>82.3076923076923</v>
      </c>
      <c r="V59" s="5"/>
    </row>
    <row r="60" spans="1:22" ht="13.5" customHeight="1">
      <c r="A60" s="1"/>
      <c r="B60" s="16"/>
      <c r="C60" s="11" t="s">
        <v>32</v>
      </c>
      <c r="D60" s="38">
        <f t="shared" si="18"/>
        <v>27</v>
      </c>
      <c r="E60" s="38">
        <v>0</v>
      </c>
      <c r="F60" s="38">
        <v>0</v>
      </c>
      <c r="G60" s="38">
        <v>0</v>
      </c>
      <c r="H60" s="38">
        <v>0</v>
      </c>
      <c r="I60" s="38">
        <v>17</v>
      </c>
      <c r="J60" s="38">
        <v>10</v>
      </c>
      <c r="K60" s="38">
        <v>0</v>
      </c>
      <c r="L60" s="38">
        <v>0</v>
      </c>
      <c r="M60" s="38">
        <f t="shared" si="23"/>
        <v>17</v>
      </c>
      <c r="N60" s="38">
        <v>17</v>
      </c>
      <c r="O60" s="125">
        <f t="shared" si="12"/>
        <v>2207</v>
      </c>
      <c r="P60" s="126">
        <v>0</v>
      </c>
      <c r="Q60" s="127">
        <v>0</v>
      </c>
      <c r="R60" s="126">
        <v>2207</v>
      </c>
      <c r="S60" s="128">
        <v>103839.8</v>
      </c>
      <c r="T60" s="129">
        <f t="shared" si="13"/>
        <v>47.050203896692345</v>
      </c>
      <c r="U60" s="73">
        <f t="shared" si="14"/>
        <v>129.8235294117647</v>
      </c>
      <c r="V60" s="5"/>
    </row>
    <row r="61" spans="2:22" ht="13.5" customHeight="1">
      <c r="B61" s="2"/>
      <c r="C61" s="11" t="s">
        <v>33</v>
      </c>
      <c r="D61" s="38">
        <f t="shared" si="18"/>
        <v>64</v>
      </c>
      <c r="E61" s="38">
        <v>0</v>
      </c>
      <c r="F61" s="38">
        <v>0</v>
      </c>
      <c r="G61" s="38">
        <v>2</v>
      </c>
      <c r="H61" s="38">
        <v>0</v>
      </c>
      <c r="I61" s="38">
        <v>43</v>
      </c>
      <c r="J61" s="38">
        <v>19</v>
      </c>
      <c r="K61" s="38">
        <v>0</v>
      </c>
      <c r="L61" s="38">
        <v>0</v>
      </c>
      <c r="M61" s="38">
        <f>SUM(E61:I61)</f>
        <v>45</v>
      </c>
      <c r="N61" s="38">
        <v>43</v>
      </c>
      <c r="O61" s="125">
        <f t="shared" si="12"/>
        <v>6679</v>
      </c>
      <c r="P61" s="126">
        <v>457</v>
      </c>
      <c r="Q61" s="127">
        <v>0</v>
      </c>
      <c r="R61" s="126">
        <f>6679-P61</f>
        <v>6222</v>
      </c>
      <c r="S61" s="128">
        <v>289707.5</v>
      </c>
      <c r="T61" s="129">
        <f t="shared" si="13"/>
        <v>43.37587962269801</v>
      </c>
      <c r="U61" s="73">
        <f t="shared" si="14"/>
        <v>155.32558139534885</v>
      </c>
      <c r="V61" s="5"/>
    </row>
    <row r="62" spans="2:22" ht="13.5" customHeight="1">
      <c r="B62" s="14"/>
      <c r="C62" s="84" t="s">
        <v>232</v>
      </c>
      <c r="D62" s="160">
        <f t="shared" si="18"/>
        <v>741</v>
      </c>
      <c r="E62" s="160">
        <f>SUM(E54:E61)</f>
        <v>0</v>
      </c>
      <c r="F62" s="160">
        <f aca="true" t="shared" si="24" ref="F62:L62">SUM(F54:F61)</f>
        <v>0</v>
      </c>
      <c r="G62" s="160">
        <f>SUM(G54:G61)</f>
        <v>2</v>
      </c>
      <c r="H62" s="160">
        <f t="shared" si="24"/>
        <v>0</v>
      </c>
      <c r="I62" s="160">
        <f t="shared" si="24"/>
        <v>313</v>
      </c>
      <c r="J62" s="160">
        <f t="shared" si="24"/>
        <v>320</v>
      </c>
      <c r="K62" s="160">
        <f t="shared" si="24"/>
        <v>73</v>
      </c>
      <c r="L62" s="160">
        <f t="shared" si="24"/>
        <v>33</v>
      </c>
      <c r="M62" s="160">
        <f aca="true" t="shared" si="25" ref="M62:S62">SUM(M54:M61)</f>
        <v>315</v>
      </c>
      <c r="N62" s="160">
        <f t="shared" si="25"/>
        <v>313</v>
      </c>
      <c r="O62" s="175">
        <f t="shared" si="25"/>
        <v>32936</v>
      </c>
      <c r="P62" s="176">
        <f t="shared" si="25"/>
        <v>457</v>
      </c>
      <c r="Q62" s="176">
        <f t="shared" si="25"/>
        <v>0</v>
      </c>
      <c r="R62" s="176">
        <f>SUM(R54:R61)</f>
        <v>32479</v>
      </c>
      <c r="S62" s="161">
        <f t="shared" si="25"/>
        <v>1485020.2</v>
      </c>
      <c r="T62" s="163">
        <f t="shared" si="13"/>
        <v>45.08805562302648</v>
      </c>
      <c r="U62" s="143">
        <f t="shared" si="14"/>
        <v>105.22683706070288</v>
      </c>
      <c r="V62" s="5"/>
    </row>
    <row r="63" spans="1:22" ht="13.5" customHeight="1" thickBot="1">
      <c r="A63" s="18"/>
      <c r="B63" s="106" t="s">
        <v>154</v>
      </c>
      <c r="C63" s="107"/>
      <c r="D63" s="177">
        <f t="shared" si="18"/>
        <v>1264</v>
      </c>
      <c r="E63" s="178">
        <f aca="true" t="shared" si="26" ref="E63:L63">E53+E62</f>
        <v>0</v>
      </c>
      <c r="F63" s="178">
        <f t="shared" si="26"/>
        <v>0</v>
      </c>
      <c r="G63" s="178">
        <f t="shared" si="26"/>
        <v>2</v>
      </c>
      <c r="H63" s="178">
        <f t="shared" si="26"/>
        <v>0</v>
      </c>
      <c r="I63" s="178">
        <f t="shared" si="26"/>
        <v>593</v>
      </c>
      <c r="J63" s="178">
        <f t="shared" si="26"/>
        <v>546</v>
      </c>
      <c r="K63" s="178">
        <f t="shared" si="26"/>
        <v>73</v>
      </c>
      <c r="L63" s="178">
        <f t="shared" si="26"/>
        <v>50</v>
      </c>
      <c r="M63" s="178">
        <f>M62+M53</f>
        <v>595</v>
      </c>
      <c r="N63" s="178">
        <f>N53+N62</f>
        <v>593</v>
      </c>
      <c r="O63" s="179">
        <f t="shared" si="12"/>
        <v>51312</v>
      </c>
      <c r="P63" s="180">
        <f>P53+P62</f>
        <v>457</v>
      </c>
      <c r="Q63" s="181">
        <f>Q53+Q62</f>
        <v>0</v>
      </c>
      <c r="R63" s="180">
        <f>R53+R62</f>
        <v>50855</v>
      </c>
      <c r="S63" s="182">
        <f>S53+S62</f>
        <v>2631627.2699999996</v>
      </c>
      <c r="T63" s="183">
        <f t="shared" si="13"/>
        <v>51.28678028531337</v>
      </c>
      <c r="U63" s="184">
        <f>IF(O63=0,"-",O63/N63)</f>
        <v>86.52951096121417</v>
      </c>
      <c r="V63" s="5"/>
    </row>
    <row r="64" spans="2:22" ht="13.5" customHeight="1">
      <c r="B64" s="2"/>
      <c r="C64" s="11" t="s">
        <v>55</v>
      </c>
      <c r="D64" s="38">
        <f t="shared" si="18"/>
        <v>81</v>
      </c>
      <c r="E64" s="38">
        <v>0</v>
      </c>
      <c r="F64" s="38">
        <v>0</v>
      </c>
      <c r="G64" s="38">
        <v>0</v>
      </c>
      <c r="H64" s="38">
        <v>0</v>
      </c>
      <c r="I64" s="38">
        <v>19</v>
      </c>
      <c r="J64" s="38">
        <v>62</v>
      </c>
      <c r="K64" s="38">
        <v>0</v>
      </c>
      <c r="L64" s="38">
        <v>0</v>
      </c>
      <c r="M64" s="46">
        <f>SUM(E64:I64)</f>
        <v>19</v>
      </c>
      <c r="N64" s="38">
        <v>17</v>
      </c>
      <c r="O64" s="125">
        <f t="shared" si="12"/>
        <v>843.4</v>
      </c>
      <c r="P64" s="126">
        <v>0</v>
      </c>
      <c r="Q64" s="127">
        <v>0</v>
      </c>
      <c r="R64" s="126">
        <v>843.4</v>
      </c>
      <c r="S64" s="128">
        <v>55384.43</v>
      </c>
      <c r="T64" s="129">
        <f t="shared" si="13"/>
        <v>65.66804600426843</v>
      </c>
      <c r="U64" s="73">
        <f t="shared" si="14"/>
        <v>49.61176470588235</v>
      </c>
      <c r="V64" s="5"/>
    </row>
    <row r="65" spans="2:22" ht="13.5" customHeight="1">
      <c r="B65" s="16"/>
      <c r="C65" s="11" t="s">
        <v>56</v>
      </c>
      <c r="D65" s="38">
        <f t="shared" si="18"/>
        <v>43</v>
      </c>
      <c r="E65" s="38">
        <v>0</v>
      </c>
      <c r="F65" s="38">
        <v>0</v>
      </c>
      <c r="G65" s="38">
        <v>0</v>
      </c>
      <c r="H65" s="38">
        <v>0</v>
      </c>
      <c r="I65" s="38">
        <v>18</v>
      </c>
      <c r="J65" s="38">
        <v>25</v>
      </c>
      <c r="K65" s="38">
        <v>0</v>
      </c>
      <c r="L65" s="38">
        <v>0</v>
      </c>
      <c r="M65" s="46">
        <f>SUM(E65:I65)</f>
        <v>18</v>
      </c>
      <c r="N65" s="38">
        <v>16</v>
      </c>
      <c r="O65" s="125">
        <f t="shared" si="12"/>
        <v>1045.6</v>
      </c>
      <c r="P65" s="126">
        <v>0</v>
      </c>
      <c r="Q65" s="127">
        <v>0</v>
      </c>
      <c r="R65" s="126">
        <v>1045.6</v>
      </c>
      <c r="S65" s="128">
        <v>70507.77</v>
      </c>
      <c r="T65" s="129">
        <f t="shared" si="13"/>
        <v>67.43283282325939</v>
      </c>
      <c r="U65" s="73">
        <f t="shared" si="14"/>
        <v>65.35</v>
      </c>
      <c r="V65" s="5"/>
    </row>
    <row r="66" spans="1:22" ht="13.5" customHeight="1">
      <c r="A66" s="15"/>
      <c r="B66" s="21" t="s">
        <v>127</v>
      </c>
      <c r="C66" s="11" t="s">
        <v>116</v>
      </c>
      <c r="D66" s="38">
        <f t="shared" si="18"/>
        <v>9</v>
      </c>
      <c r="E66" s="38">
        <v>0</v>
      </c>
      <c r="F66" s="38">
        <v>0</v>
      </c>
      <c r="G66" s="38">
        <v>0</v>
      </c>
      <c r="H66" s="38">
        <v>0</v>
      </c>
      <c r="I66" s="38">
        <v>4</v>
      </c>
      <c r="J66" s="38">
        <v>4</v>
      </c>
      <c r="K66" s="38">
        <v>0</v>
      </c>
      <c r="L66" s="38">
        <v>1</v>
      </c>
      <c r="M66" s="46">
        <f>SUM(E66:I66)</f>
        <v>4</v>
      </c>
      <c r="N66" s="38">
        <v>3</v>
      </c>
      <c r="O66" s="174">
        <f t="shared" si="12"/>
        <v>304.9</v>
      </c>
      <c r="P66" s="126">
        <v>0</v>
      </c>
      <c r="Q66" s="127">
        <v>0</v>
      </c>
      <c r="R66" s="126">
        <v>304.9</v>
      </c>
      <c r="S66" s="128">
        <v>18784.72</v>
      </c>
      <c r="T66" s="129">
        <f t="shared" si="13"/>
        <v>61.60944571990817</v>
      </c>
      <c r="U66" s="73">
        <f t="shared" si="14"/>
        <v>101.63333333333333</v>
      </c>
      <c r="V66" s="5"/>
    </row>
    <row r="67" spans="2:22" ht="13.5" customHeight="1">
      <c r="B67" s="2"/>
      <c r="C67" s="11" t="s">
        <v>57</v>
      </c>
      <c r="D67" s="38">
        <f t="shared" si="18"/>
        <v>26</v>
      </c>
      <c r="E67" s="38">
        <v>0</v>
      </c>
      <c r="F67" s="38">
        <v>0</v>
      </c>
      <c r="G67" s="38">
        <v>0</v>
      </c>
      <c r="H67" s="38">
        <v>0</v>
      </c>
      <c r="I67" s="38">
        <v>14</v>
      </c>
      <c r="J67" s="38">
        <v>12</v>
      </c>
      <c r="K67" s="38">
        <v>0</v>
      </c>
      <c r="L67" s="38">
        <v>0</v>
      </c>
      <c r="M67" s="46">
        <f>SUM(E67:I67)</f>
        <v>14</v>
      </c>
      <c r="N67" s="38">
        <v>11</v>
      </c>
      <c r="O67" s="125">
        <f t="shared" si="12"/>
        <v>622.1</v>
      </c>
      <c r="P67" s="126">
        <v>0</v>
      </c>
      <c r="Q67" s="127">
        <v>0</v>
      </c>
      <c r="R67" s="126">
        <v>622.1</v>
      </c>
      <c r="S67" s="128">
        <v>33674.42</v>
      </c>
      <c r="T67" s="129">
        <f t="shared" si="13"/>
        <v>54.13023629641536</v>
      </c>
      <c r="U67" s="73">
        <f t="shared" si="14"/>
        <v>56.554545454545455</v>
      </c>
      <c r="V67" s="5"/>
    </row>
    <row r="68" spans="2:22" ht="13.5" customHeight="1">
      <c r="B68" s="2"/>
      <c r="C68" s="11" t="s">
        <v>233</v>
      </c>
      <c r="D68" s="38">
        <f>SUM(E68:L68)</f>
        <v>5</v>
      </c>
      <c r="E68" s="38">
        <v>0</v>
      </c>
      <c r="F68" s="38">
        <v>0</v>
      </c>
      <c r="G68" s="38">
        <v>0</v>
      </c>
      <c r="H68" s="38">
        <v>0</v>
      </c>
      <c r="I68" s="38">
        <v>3</v>
      </c>
      <c r="J68" s="38">
        <v>2</v>
      </c>
      <c r="K68" s="38">
        <v>0</v>
      </c>
      <c r="L68" s="38">
        <v>0</v>
      </c>
      <c r="M68" s="46">
        <f>SUM(E68:I68)</f>
        <v>3</v>
      </c>
      <c r="N68" s="38">
        <v>3</v>
      </c>
      <c r="O68" s="174">
        <f t="shared" si="12"/>
        <v>265.3</v>
      </c>
      <c r="P68" s="126">
        <v>0</v>
      </c>
      <c r="Q68" s="127">
        <v>0</v>
      </c>
      <c r="R68" s="126">
        <v>265.3</v>
      </c>
      <c r="S68" s="128">
        <v>10194.07</v>
      </c>
      <c r="T68" s="129">
        <f t="shared" si="13"/>
        <v>38.42468903128533</v>
      </c>
      <c r="U68" s="73">
        <f t="shared" si="14"/>
        <v>88.43333333333334</v>
      </c>
      <c r="V68" s="5"/>
    </row>
    <row r="69" spans="2:22" ht="13.5" customHeight="1">
      <c r="B69" s="14"/>
      <c r="C69" s="84" t="s">
        <v>227</v>
      </c>
      <c r="D69" s="160">
        <f>SUM(E69:L69)</f>
        <v>164</v>
      </c>
      <c r="E69" s="160">
        <f>SUM(E64:E68)</f>
        <v>0</v>
      </c>
      <c r="F69" s="160">
        <f aca="true" t="shared" si="27" ref="F69:S69">SUM(F64:F68)</f>
        <v>0</v>
      </c>
      <c r="G69" s="160">
        <f t="shared" si="27"/>
        <v>0</v>
      </c>
      <c r="H69" s="160">
        <f t="shared" si="27"/>
        <v>0</v>
      </c>
      <c r="I69" s="160">
        <f t="shared" si="27"/>
        <v>58</v>
      </c>
      <c r="J69" s="160">
        <f t="shared" si="27"/>
        <v>105</v>
      </c>
      <c r="K69" s="160">
        <f t="shared" si="27"/>
        <v>0</v>
      </c>
      <c r="L69" s="160">
        <f t="shared" si="27"/>
        <v>1</v>
      </c>
      <c r="M69" s="160">
        <f>SUM(M64:M68)</f>
        <v>58</v>
      </c>
      <c r="N69" s="160">
        <f t="shared" si="27"/>
        <v>50</v>
      </c>
      <c r="O69" s="175">
        <f t="shared" si="27"/>
        <v>3081.3</v>
      </c>
      <c r="P69" s="162">
        <f t="shared" si="27"/>
        <v>0</v>
      </c>
      <c r="Q69" s="162">
        <f t="shared" si="27"/>
        <v>0</v>
      </c>
      <c r="R69" s="162">
        <f>SUM(R64:R68)</f>
        <v>3081.3</v>
      </c>
      <c r="S69" s="163">
        <f t="shared" si="27"/>
        <v>188545.41000000003</v>
      </c>
      <c r="T69" s="163">
        <f>IF(O69=0,"-",S69/O69)</f>
        <v>61.190215168922215</v>
      </c>
      <c r="U69" s="143">
        <f>IF(O69=0,"-",O69/N69)</f>
        <v>61.626000000000005</v>
      </c>
      <c r="V69" s="5"/>
    </row>
    <row r="70" spans="2:22" ht="13.5" customHeight="1">
      <c r="B70" s="16"/>
      <c r="C70" s="11" t="s">
        <v>234</v>
      </c>
      <c r="D70" s="38">
        <f t="shared" si="18"/>
        <v>9</v>
      </c>
      <c r="E70" s="38">
        <v>0</v>
      </c>
      <c r="F70" s="38">
        <v>0</v>
      </c>
      <c r="G70" s="38">
        <v>0</v>
      </c>
      <c r="H70" s="38">
        <v>0</v>
      </c>
      <c r="I70" s="38">
        <v>7</v>
      </c>
      <c r="J70" s="38">
        <v>2</v>
      </c>
      <c r="K70" s="38">
        <v>0</v>
      </c>
      <c r="L70" s="38">
        <v>0</v>
      </c>
      <c r="M70" s="38">
        <f>SUM(E70:I70)</f>
        <v>7</v>
      </c>
      <c r="N70" s="38">
        <v>7</v>
      </c>
      <c r="O70" s="125">
        <f t="shared" si="12"/>
        <v>418.3</v>
      </c>
      <c r="P70" s="126">
        <v>0</v>
      </c>
      <c r="Q70" s="127">
        <v>0</v>
      </c>
      <c r="R70" s="126">
        <v>418.3</v>
      </c>
      <c r="S70" s="128">
        <v>11484.55</v>
      </c>
      <c r="T70" s="129">
        <f t="shared" si="13"/>
        <v>27.455295242648813</v>
      </c>
      <c r="U70" s="73">
        <f t="shared" si="14"/>
        <v>59.75714285714286</v>
      </c>
      <c r="V70" s="5"/>
    </row>
    <row r="71" spans="2:22" ht="13.5" customHeight="1">
      <c r="B71" s="16" t="s">
        <v>235</v>
      </c>
      <c r="C71" s="11" t="s">
        <v>236</v>
      </c>
      <c r="D71" s="38">
        <f t="shared" si="18"/>
        <v>1</v>
      </c>
      <c r="E71" s="38">
        <v>0</v>
      </c>
      <c r="F71" s="38">
        <v>0</v>
      </c>
      <c r="G71" s="38">
        <v>0</v>
      </c>
      <c r="H71" s="38">
        <v>0</v>
      </c>
      <c r="I71" s="38">
        <v>1</v>
      </c>
      <c r="J71" s="38">
        <v>0</v>
      </c>
      <c r="K71" s="38">
        <v>0</v>
      </c>
      <c r="L71" s="38">
        <v>0</v>
      </c>
      <c r="M71" s="38">
        <f>SUM(E71:I71)</f>
        <v>1</v>
      </c>
      <c r="N71" s="38">
        <v>1</v>
      </c>
      <c r="O71" s="125">
        <f t="shared" si="12"/>
        <v>187.8</v>
      </c>
      <c r="P71" s="126">
        <v>0</v>
      </c>
      <c r="Q71" s="127">
        <v>0</v>
      </c>
      <c r="R71" s="126">
        <v>187.8</v>
      </c>
      <c r="S71" s="128">
        <v>11812.62</v>
      </c>
      <c r="T71" s="129">
        <f t="shared" si="13"/>
        <v>62.9</v>
      </c>
      <c r="U71" s="73">
        <f t="shared" si="14"/>
        <v>187.8</v>
      </c>
      <c r="V71" s="5"/>
    </row>
    <row r="72" spans="2:22" ht="13.5" customHeight="1">
      <c r="B72" s="2"/>
      <c r="C72" s="12" t="s">
        <v>179</v>
      </c>
      <c r="D72" s="39">
        <f>SUM(E72:L72)</f>
        <v>6</v>
      </c>
      <c r="E72" s="39">
        <v>0</v>
      </c>
      <c r="F72" s="39">
        <v>0</v>
      </c>
      <c r="G72" s="39">
        <v>0</v>
      </c>
      <c r="H72" s="39">
        <v>0</v>
      </c>
      <c r="I72" s="39">
        <v>2</v>
      </c>
      <c r="J72" s="39">
        <v>4</v>
      </c>
      <c r="K72" s="39">
        <v>0</v>
      </c>
      <c r="L72" s="39">
        <v>0</v>
      </c>
      <c r="M72" s="39">
        <f>SUM(E72:I72)</f>
        <v>2</v>
      </c>
      <c r="N72" s="39">
        <v>2</v>
      </c>
      <c r="O72" s="185">
        <f t="shared" si="12"/>
        <v>610.5</v>
      </c>
      <c r="P72" s="133">
        <v>0</v>
      </c>
      <c r="Q72" s="132">
        <v>0</v>
      </c>
      <c r="R72" s="133">
        <v>610.5</v>
      </c>
      <c r="S72" s="134">
        <v>17783.39</v>
      </c>
      <c r="T72" s="135">
        <f t="shared" si="13"/>
        <v>29.129221949221947</v>
      </c>
      <c r="U72" s="144">
        <f t="shared" si="14"/>
        <v>305.25</v>
      </c>
      <c r="V72" s="5"/>
    </row>
    <row r="73" spans="2:22" ht="13.5" customHeight="1">
      <c r="B73" s="14"/>
      <c r="C73" s="83" t="s">
        <v>237</v>
      </c>
      <c r="D73" s="136">
        <f t="shared" si="18"/>
        <v>16</v>
      </c>
      <c r="E73" s="136">
        <f>SUM(E70:E72)</f>
        <v>0</v>
      </c>
      <c r="F73" s="136">
        <f aca="true" t="shared" si="28" ref="F73:S73">SUM(F70:F72)</f>
        <v>0</v>
      </c>
      <c r="G73" s="136">
        <f t="shared" si="28"/>
        <v>0</v>
      </c>
      <c r="H73" s="136">
        <f t="shared" si="28"/>
        <v>0</v>
      </c>
      <c r="I73" s="136">
        <f t="shared" si="28"/>
        <v>10</v>
      </c>
      <c r="J73" s="136">
        <f t="shared" si="28"/>
        <v>6</v>
      </c>
      <c r="K73" s="136">
        <f t="shared" si="28"/>
        <v>0</v>
      </c>
      <c r="L73" s="136">
        <f t="shared" si="28"/>
        <v>0</v>
      </c>
      <c r="M73" s="136">
        <f t="shared" si="28"/>
        <v>10</v>
      </c>
      <c r="N73" s="136">
        <f t="shared" si="28"/>
        <v>10</v>
      </c>
      <c r="O73" s="186">
        <f t="shared" si="28"/>
        <v>1216.6</v>
      </c>
      <c r="P73" s="139">
        <f t="shared" si="28"/>
        <v>0</v>
      </c>
      <c r="Q73" s="139">
        <f t="shared" si="28"/>
        <v>0</v>
      </c>
      <c r="R73" s="139">
        <f t="shared" si="28"/>
        <v>1216.6</v>
      </c>
      <c r="S73" s="142">
        <f t="shared" si="28"/>
        <v>41080.56</v>
      </c>
      <c r="T73" s="142">
        <f t="shared" si="13"/>
        <v>33.76669406542824</v>
      </c>
      <c r="U73" s="146">
        <f t="shared" si="14"/>
        <v>121.66</v>
      </c>
      <c r="V73" s="5"/>
    </row>
    <row r="74" spans="2:22" ht="13.5" customHeight="1">
      <c r="B74" s="2"/>
      <c r="C74" s="11" t="s">
        <v>58</v>
      </c>
      <c r="D74" s="38">
        <f t="shared" si="18"/>
        <v>6</v>
      </c>
      <c r="E74" s="38">
        <v>0</v>
      </c>
      <c r="F74" s="38">
        <v>0</v>
      </c>
      <c r="G74" s="38">
        <v>0</v>
      </c>
      <c r="H74" s="38">
        <v>0</v>
      </c>
      <c r="I74" s="38">
        <v>6</v>
      </c>
      <c r="J74" s="38">
        <v>0</v>
      </c>
      <c r="K74" s="38">
        <v>0</v>
      </c>
      <c r="L74" s="38">
        <v>0</v>
      </c>
      <c r="M74" s="38">
        <f aca="true" t="shared" si="29" ref="M74:M79">SUM(E74:I74)</f>
        <v>6</v>
      </c>
      <c r="N74" s="38">
        <v>6</v>
      </c>
      <c r="O74" s="125">
        <f t="shared" si="12"/>
        <v>16.9</v>
      </c>
      <c r="P74" s="126">
        <v>0</v>
      </c>
      <c r="Q74" s="127">
        <v>0</v>
      </c>
      <c r="R74" s="126">
        <v>16.9</v>
      </c>
      <c r="S74" s="128">
        <v>266.75</v>
      </c>
      <c r="T74" s="129">
        <f t="shared" si="13"/>
        <v>15.784023668639055</v>
      </c>
      <c r="U74" s="73">
        <f t="shared" si="14"/>
        <v>2.8166666666666664</v>
      </c>
      <c r="V74" s="5"/>
    </row>
    <row r="75" spans="2:22" ht="13.5" customHeight="1">
      <c r="B75" s="16" t="s">
        <v>59</v>
      </c>
      <c r="C75" s="12" t="s">
        <v>60</v>
      </c>
      <c r="D75" s="39">
        <f t="shared" si="18"/>
        <v>4</v>
      </c>
      <c r="E75" s="39">
        <v>0</v>
      </c>
      <c r="F75" s="39">
        <v>0</v>
      </c>
      <c r="G75" s="39">
        <v>0</v>
      </c>
      <c r="H75" s="39">
        <v>0</v>
      </c>
      <c r="I75" s="39">
        <v>4</v>
      </c>
      <c r="J75" s="39">
        <v>0</v>
      </c>
      <c r="K75" s="39">
        <v>0</v>
      </c>
      <c r="L75" s="39">
        <v>0</v>
      </c>
      <c r="M75" s="39">
        <f t="shared" si="29"/>
        <v>4</v>
      </c>
      <c r="N75" s="39">
        <v>4</v>
      </c>
      <c r="O75" s="187">
        <f t="shared" si="12"/>
        <v>458.3</v>
      </c>
      <c r="P75" s="133">
        <v>0</v>
      </c>
      <c r="Q75" s="132">
        <v>0</v>
      </c>
      <c r="R75" s="133">
        <v>458.3</v>
      </c>
      <c r="S75" s="134">
        <v>16687.97</v>
      </c>
      <c r="T75" s="135">
        <f t="shared" si="13"/>
        <v>36.412764564695614</v>
      </c>
      <c r="U75" s="144">
        <f t="shared" si="14"/>
        <v>114.575</v>
      </c>
      <c r="V75" s="5"/>
    </row>
    <row r="76" spans="1:22" ht="13.5" customHeight="1">
      <c r="A76" s="16"/>
      <c r="B76" s="14"/>
      <c r="C76" s="83" t="s">
        <v>237</v>
      </c>
      <c r="D76" s="136">
        <f t="shared" si="18"/>
        <v>10</v>
      </c>
      <c r="E76" s="136">
        <f aca="true" t="shared" si="30" ref="E76:L76">E74+E75</f>
        <v>0</v>
      </c>
      <c r="F76" s="136">
        <f t="shared" si="30"/>
        <v>0</v>
      </c>
      <c r="G76" s="136">
        <f t="shared" si="30"/>
        <v>0</v>
      </c>
      <c r="H76" s="136">
        <f t="shared" si="30"/>
        <v>0</v>
      </c>
      <c r="I76" s="136">
        <f t="shared" si="30"/>
        <v>10</v>
      </c>
      <c r="J76" s="136">
        <f t="shared" si="30"/>
        <v>0</v>
      </c>
      <c r="K76" s="136">
        <f t="shared" si="30"/>
        <v>0</v>
      </c>
      <c r="L76" s="136">
        <f t="shared" si="30"/>
        <v>0</v>
      </c>
      <c r="M76" s="136">
        <f t="shared" si="29"/>
        <v>10</v>
      </c>
      <c r="N76" s="136">
        <f>N74+N75</f>
        <v>10</v>
      </c>
      <c r="O76" s="137">
        <f aca="true" t="shared" si="31" ref="O76:O106">IF(AND(P76=0,Q76=0,R76=0),0,SUM(P76:R76))</f>
        <v>475.2</v>
      </c>
      <c r="P76" s="138">
        <f>SUM(P72:P75)</f>
        <v>0</v>
      </c>
      <c r="Q76" s="139">
        <f>Q74+Q75</f>
        <v>0</v>
      </c>
      <c r="R76" s="138">
        <f>SUM(R74:R75)</f>
        <v>475.2</v>
      </c>
      <c r="S76" s="141">
        <f>S74+S75</f>
        <v>16954.72</v>
      </c>
      <c r="T76" s="142">
        <f aca="true" t="shared" si="32" ref="T76:T106">IF(O76=0,"-",S76/O76)</f>
        <v>35.67912457912458</v>
      </c>
      <c r="U76" s="146">
        <f aca="true" t="shared" si="33" ref="U76:U106">IF(O76=0,"-",O76/N76)</f>
        <v>47.519999999999996</v>
      </c>
      <c r="V76" s="5"/>
    </row>
    <row r="77" spans="2:22" ht="13.5" customHeight="1">
      <c r="B77" s="2"/>
      <c r="C77" s="11" t="s">
        <v>61</v>
      </c>
      <c r="D77" s="38">
        <f t="shared" si="18"/>
        <v>2</v>
      </c>
      <c r="E77" s="38">
        <v>0</v>
      </c>
      <c r="F77" s="38">
        <v>0</v>
      </c>
      <c r="G77" s="38">
        <v>0</v>
      </c>
      <c r="H77" s="38">
        <v>0</v>
      </c>
      <c r="I77" s="38">
        <v>1</v>
      </c>
      <c r="J77" s="38">
        <v>1</v>
      </c>
      <c r="K77" s="38">
        <v>0</v>
      </c>
      <c r="L77" s="38">
        <v>0</v>
      </c>
      <c r="M77" s="38">
        <f t="shared" si="29"/>
        <v>1</v>
      </c>
      <c r="N77" s="38">
        <v>1</v>
      </c>
      <c r="O77" s="125">
        <f t="shared" si="31"/>
        <v>147.5</v>
      </c>
      <c r="P77" s="126">
        <v>0</v>
      </c>
      <c r="Q77" s="127">
        <v>0</v>
      </c>
      <c r="R77" s="126">
        <v>147.5</v>
      </c>
      <c r="S77" s="128">
        <v>4454.5</v>
      </c>
      <c r="T77" s="129">
        <f t="shared" si="32"/>
        <v>30.2</v>
      </c>
      <c r="U77" s="73">
        <f t="shared" si="33"/>
        <v>147.5</v>
      </c>
      <c r="V77" s="5"/>
    </row>
    <row r="78" spans="2:22" ht="13.5" customHeight="1">
      <c r="B78" s="1"/>
      <c r="C78" s="11" t="s">
        <v>63</v>
      </c>
      <c r="D78" s="38">
        <f t="shared" si="18"/>
        <v>3</v>
      </c>
      <c r="E78" s="38">
        <v>0</v>
      </c>
      <c r="F78" s="38">
        <v>0</v>
      </c>
      <c r="G78" s="38">
        <v>0</v>
      </c>
      <c r="H78" s="38">
        <v>0</v>
      </c>
      <c r="I78" s="38">
        <v>1</v>
      </c>
      <c r="J78" s="38">
        <v>2</v>
      </c>
      <c r="K78" s="38">
        <v>0</v>
      </c>
      <c r="L78" s="38">
        <v>0</v>
      </c>
      <c r="M78" s="38">
        <f t="shared" si="29"/>
        <v>1</v>
      </c>
      <c r="N78" s="38">
        <v>1</v>
      </c>
      <c r="O78" s="125">
        <f t="shared" si="31"/>
        <v>60.1</v>
      </c>
      <c r="P78" s="126">
        <v>0</v>
      </c>
      <c r="Q78" s="127">
        <v>0</v>
      </c>
      <c r="R78" s="126">
        <v>60.1</v>
      </c>
      <c r="S78" s="128">
        <v>504.84</v>
      </c>
      <c r="T78" s="129">
        <f t="shared" si="32"/>
        <v>8.399999999999999</v>
      </c>
      <c r="U78" s="73">
        <f t="shared" si="33"/>
        <v>60.1</v>
      </c>
      <c r="V78" s="5"/>
    </row>
    <row r="79" spans="2:22" ht="13.5" customHeight="1">
      <c r="B79" s="45"/>
      <c r="C79" s="11" t="s">
        <v>159</v>
      </c>
      <c r="D79" s="46">
        <f t="shared" si="18"/>
        <v>2</v>
      </c>
      <c r="E79" s="46">
        <v>0</v>
      </c>
      <c r="F79" s="46">
        <v>0</v>
      </c>
      <c r="G79" s="52">
        <v>0</v>
      </c>
      <c r="H79" s="46">
        <v>0</v>
      </c>
      <c r="I79" s="52">
        <v>2</v>
      </c>
      <c r="J79" s="46">
        <v>0</v>
      </c>
      <c r="K79" s="52">
        <v>0</v>
      </c>
      <c r="L79" s="46">
        <v>0</v>
      </c>
      <c r="M79" s="52">
        <f t="shared" si="29"/>
        <v>2</v>
      </c>
      <c r="N79" s="46">
        <v>2</v>
      </c>
      <c r="O79" s="188">
        <f t="shared" si="31"/>
        <v>99.5</v>
      </c>
      <c r="P79" s="126">
        <v>0</v>
      </c>
      <c r="Q79" s="189">
        <v>0</v>
      </c>
      <c r="R79" s="317">
        <v>99.5</v>
      </c>
      <c r="S79" s="319">
        <v>3513.44</v>
      </c>
      <c r="T79" s="73">
        <f t="shared" si="32"/>
        <v>35.31095477386935</v>
      </c>
      <c r="U79" s="73">
        <f t="shared" si="33"/>
        <v>49.75</v>
      </c>
      <c r="V79" s="47"/>
    </row>
    <row r="80" spans="2:22" ht="13.5" customHeight="1">
      <c r="B80" s="1" t="s">
        <v>62</v>
      </c>
      <c r="C80" s="11" t="s">
        <v>160</v>
      </c>
      <c r="D80" s="46">
        <f>SUM(E80:L80)</f>
        <v>1</v>
      </c>
      <c r="E80" s="38">
        <v>0</v>
      </c>
      <c r="F80" s="38">
        <v>0</v>
      </c>
      <c r="G80" s="38">
        <v>0</v>
      </c>
      <c r="H80" s="38">
        <v>0</v>
      </c>
      <c r="I80" s="38">
        <v>1</v>
      </c>
      <c r="J80" s="38">
        <v>0</v>
      </c>
      <c r="K80" s="38">
        <v>0</v>
      </c>
      <c r="L80" s="38">
        <v>0</v>
      </c>
      <c r="M80" s="38">
        <f>SUM(E80:I80)</f>
        <v>1</v>
      </c>
      <c r="N80" s="38">
        <v>1</v>
      </c>
      <c r="O80" s="188">
        <f>IF(AND(P80=0,Q80=0,R80=0),0,SUM(P80:R80))</f>
        <v>46.3</v>
      </c>
      <c r="P80" s="126">
        <v>0</v>
      </c>
      <c r="Q80" s="127">
        <v>0</v>
      </c>
      <c r="R80" s="126">
        <v>46.3</v>
      </c>
      <c r="S80" s="128">
        <v>2315</v>
      </c>
      <c r="T80" s="129">
        <f>IF(O80=0,"-",S80/O80)</f>
        <v>50</v>
      </c>
      <c r="U80" s="73">
        <f>IF(O80=0,"-",O80/N80)</f>
        <v>46.3</v>
      </c>
      <c r="V80" s="5"/>
    </row>
    <row r="81" spans="2:22" ht="13.5" customHeight="1">
      <c r="B81" s="17"/>
      <c r="C81" s="11" t="s">
        <v>123</v>
      </c>
      <c r="D81" s="46">
        <f>SUM(E81:L81)</f>
        <v>1</v>
      </c>
      <c r="E81" s="38">
        <v>0</v>
      </c>
      <c r="F81" s="38">
        <v>0</v>
      </c>
      <c r="G81" s="38">
        <v>0</v>
      </c>
      <c r="H81" s="38">
        <v>0</v>
      </c>
      <c r="I81" s="38">
        <v>1</v>
      </c>
      <c r="J81" s="38">
        <v>0</v>
      </c>
      <c r="K81" s="38">
        <v>0</v>
      </c>
      <c r="L81" s="38">
        <v>0</v>
      </c>
      <c r="M81" s="38">
        <f>SUM(E81:I81)</f>
        <v>1</v>
      </c>
      <c r="N81" s="38">
        <v>1</v>
      </c>
      <c r="O81" s="188">
        <f>IF(AND(P81=0,Q81=0,R81=0),0,SUM(P81:R81))</f>
        <v>37.9</v>
      </c>
      <c r="P81" s="126">
        <v>0</v>
      </c>
      <c r="Q81" s="127">
        <v>0</v>
      </c>
      <c r="R81" s="126">
        <v>37.9</v>
      </c>
      <c r="S81" s="128">
        <v>1497.05</v>
      </c>
      <c r="T81" s="129">
        <f>IF(O81=0,"-",S81/O81)</f>
        <v>39.5</v>
      </c>
      <c r="U81" s="73">
        <f>IF(O81=0,"-",O81/N81)</f>
        <v>37.9</v>
      </c>
      <c r="V81" s="5"/>
    </row>
    <row r="82" spans="2:21" ht="13.5" customHeight="1">
      <c r="B82" s="15"/>
      <c r="C82" s="48" t="s">
        <v>273</v>
      </c>
      <c r="D82" s="49">
        <v>1</v>
      </c>
      <c r="E82" s="49">
        <v>0</v>
      </c>
      <c r="F82" s="49">
        <v>0</v>
      </c>
      <c r="G82" s="49">
        <v>0</v>
      </c>
      <c r="H82" s="49">
        <v>0</v>
      </c>
      <c r="I82" s="49">
        <v>1</v>
      </c>
      <c r="J82" s="49">
        <v>0</v>
      </c>
      <c r="K82" s="49">
        <v>0</v>
      </c>
      <c r="L82" s="49">
        <v>0</v>
      </c>
      <c r="M82" s="49">
        <f>SUM(E82:I82)</f>
        <v>1</v>
      </c>
      <c r="N82" s="49">
        <v>1</v>
      </c>
      <c r="O82" s="188">
        <f>IF(AND(P82=0,Q82=0,R82=0),0,SUM(P82:R82))</f>
        <v>105.3</v>
      </c>
      <c r="P82" s="126">
        <v>0</v>
      </c>
      <c r="Q82" s="127">
        <v>0</v>
      </c>
      <c r="R82" s="126">
        <v>105.3</v>
      </c>
      <c r="S82" s="129">
        <v>2274.48</v>
      </c>
      <c r="T82" s="24">
        <f>IF(O82=0,"-",S82/O82)</f>
        <v>21.6</v>
      </c>
      <c r="U82" s="75">
        <f>IF(O82=0,"-",O82/N82)</f>
        <v>105.3</v>
      </c>
    </row>
    <row r="83" spans="1:22" s="47" customFormat="1" ht="13.5" customHeight="1">
      <c r="A83" s="2"/>
      <c r="B83" s="16"/>
      <c r="C83" s="12" t="s">
        <v>124</v>
      </c>
      <c r="D83" s="71">
        <f>SUM(E83:L83)</f>
        <v>5</v>
      </c>
      <c r="E83" s="39">
        <v>0</v>
      </c>
      <c r="F83" s="39">
        <v>0</v>
      </c>
      <c r="G83" s="39">
        <v>0</v>
      </c>
      <c r="H83" s="39">
        <v>0</v>
      </c>
      <c r="I83" s="39">
        <v>1</v>
      </c>
      <c r="J83" s="71">
        <v>3</v>
      </c>
      <c r="K83" s="39">
        <v>0</v>
      </c>
      <c r="L83" s="71">
        <v>1</v>
      </c>
      <c r="M83" s="39">
        <f>SUM(E83:I83)</f>
        <v>1</v>
      </c>
      <c r="N83" s="39">
        <v>1</v>
      </c>
      <c r="O83" s="130">
        <f>IF(AND(P83=0,Q83=0,R83=0),0,SUM(P83:R83))</f>
        <v>157.1</v>
      </c>
      <c r="P83" s="133">
        <v>0</v>
      </c>
      <c r="Q83" s="132">
        <v>0</v>
      </c>
      <c r="R83" s="320">
        <v>157.1</v>
      </c>
      <c r="S83" s="134">
        <v>8106.36</v>
      </c>
      <c r="T83" s="135">
        <f>IF(O83=0,"-",S83/O83)</f>
        <v>51.6</v>
      </c>
      <c r="U83" s="144">
        <f>IF(O83=0,"-",O83/N83)</f>
        <v>157.1</v>
      </c>
      <c r="V83" s="5"/>
    </row>
    <row r="84" spans="2:22" ht="13.5" customHeight="1">
      <c r="B84" s="14"/>
      <c r="C84" s="83" t="s">
        <v>238</v>
      </c>
      <c r="D84" s="136">
        <f t="shared" si="18"/>
        <v>15</v>
      </c>
      <c r="E84" s="136">
        <f aca="true" t="shared" si="34" ref="E84:N84">SUM(E77:E83)</f>
        <v>0</v>
      </c>
      <c r="F84" s="136">
        <f t="shared" si="34"/>
        <v>0</v>
      </c>
      <c r="G84" s="136">
        <f t="shared" si="34"/>
        <v>0</v>
      </c>
      <c r="H84" s="136">
        <f t="shared" si="34"/>
        <v>0</v>
      </c>
      <c r="I84" s="136">
        <f t="shared" si="34"/>
        <v>8</v>
      </c>
      <c r="J84" s="136">
        <f t="shared" si="34"/>
        <v>6</v>
      </c>
      <c r="K84" s="136">
        <f t="shared" si="34"/>
        <v>0</v>
      </c>
      <c r="L84" s="136">
        <f t="shared" si="34"/>
        <v>1</v>
      </c>
      <c r="M84" s="136">
        <f t="shared" si="34"/>
        <v>8</v>
      </c>
      <c r="N84" s="136">
        <f t="shared" si="34"/>
        <v>8</v>
      </c>
      <c r="O84" s="137">
        <f t="shared" si="31"/>
        <v>653.7</v>
      </c>
      <c r="P84" s="139">
        <f>SUM(P77:P83)</f>
        <v>0</v>
      </c>
      <c r="Q84" s="139">
        <f>SUM(Q77:Q83)</f>
        <v>0</v>
      </c>
      <c r="R84" s="139">
        <f>SUM(R77:R83)</f>
        <v>653.7</v>
      </c>
      <c r="S84" s="142">
        <f>SUM(S77:S83)</f>
        <v>22665.67</v>
      </c>
      <c r="T84" s="142">
        <f t="shared" si="32"/>
        <v>34.67289276426495</v>
      </c>
      <c r="U84" s="146">
        <f t="shared" si="33"/>
        <v>81.7125</v>
      </c>
      <c r="V84" s="5"/>
    </row>
    <row r="85" spans="2:22" ht="13.5" customHeight="1">
      <c r="B85" s="4" t="s">
        <v>64</v>
      </c>
      <c r="C85" s="13" t="s">
        <v>65</v>
      </c>
      <c r="D85" s="22">
        <f aca="true" t="shared" si="35" ref="D85:D116">SUM(E85:L85)</f>
        <v>4</v>
      </c>
      <c r="E85" s="22">
        <v>0</v>
      </c>
      <c r="F85" s="22">
        <v>0</v>
      </c>
      <c r="G85" s="22">
        <v>0</v>
      </c>
      <c r="H85" s="22">
        <v>0</v>
      </c>
      <c r="I85" s="22">
        <v>3</v>
      </c>
      <c r="J85" s="22">
        <v>1</v>
      </c>
      <c r="K85" s="22">
        <v>0</v>
      </c>
      <c r="L85" s="22">
        <v>0</v>
      </c>
      <c r="M85" s="22">
        <f>SUM(E85:I85)</f>
        <v>3</v>
      </c>
      <c r="N85" s="22">
        <v>3</v>
      </c>
      <c r="O85" s="190">
        <f t="shared" si="31"/>
        <v>345.6</v>
      </c>
      <c r="P85" s="191">
        <v>0</v>
      </c>
      <c r="Q85" s="192">
        <v>0</v>
      </c>
      <c r="R85" s="191">
        <v>345.6</v>
      </c>
      <c r="S85" s="193">
        <v>13962.87</v>
      </c>
      <c r="T85" s="194">
        <f t="shared" si="32"/>
        <v>40.40182291666667</v>
      </c>
      <c r="U85" s="74">
        <f t="shared" si="33"/>
        <v>115.2</v>
      </c>
      <c r="V85" s="5"/>
    </row>
    <row r="86" spans="2:22" ht="13.5" customHeight="1">
      <c r="B86" s="4" t="s">
        <v>66</v>
      </c>
      <c r="C86" s="13" t="s">
        <v>67</v>
      </c>
      <c r="D86" s="22">
        <f t="shared" si="35"/>
        <v>1</v>
      </c>
      <c r="E86" s="22">
        <v>0</v>
      </c>
      <c r="F86" s="22">
        <v>0</v>
      </c>
      <c r="G86" s="22">
        <v>0</v>
      </c>
      <c r="H86" s="22">
        <v>0</v>
      </c>
      <c r="I86" s="22">
        <v>1</v>
      </c>
      <c r="J86" s="22">
        <v>0</v>
      </c>
      <c r="K86" s="22">
        <v>0</v>
      </c>
      <c r="L86" s="22">
        <v>0</v>
      </c>
      <c r="M86" s="22">
        <f>SUM(E86:I86)</f>
        <v>1</v>
      </c>
      <c r="N86" s="22">
        <v>1</v>
      </c>
      <c r="O86" s="190">
        <f t="shared" si="31"/>
        <v>0</v>
      </c>
      <c r="P86" s="191">
        <v>0</v>
      </c>
      <c r="Q86" s="192">
        <v>0</v>
      </c>
      <c r="R86" s="191">
        <v>0</v>
      </c>
      <c r="S86" s="193">
        <v>0</v>
      </c>
      <c r="T86" s="194" t="str">
        <f t="shared" si="32"/>
        <v>-</v>
      </c>
      <c r="U86" s="76" t="str">
        <f t="shared" si="33"/>
        <v>-</v>
      </c>
      <c r="V86" s="5"/>
    </row>
    <row r="87" spans="1:22" ht="13.5" customHeight="1">
      <c r="A87" s="2" t="s">
        <v>118</v>
      </c>
      <c r="B87" s="110" t="s">
        <v>239</v>
      </c>
      <c r="C87" s="111"/>
      <c r="D87" s="195">
        <f t="shared" si="35"/>
        <v>210</v>
      </c>
      <c r="E87" s="196">
        <f aca="true" t="shared" si="36" ref="E87:S87">SUM(E69,E73,E76,E84:E86)</f>
        <v>0</v>
      </c>
      <c r="F87" s="196">
        <f t="shared" si="36"/>
        <v>0</v>
      </c>
      <c r="G87" s="196">
        <f t="shared" si="36"/>
        <v>0</v>
      </c>
      <c r="H87" s="196">
        <f t="shared" si="36"/>
        <v>0</v>
      </c>
      <c r="I87" s="196">
        <f t="shared" si="36"/>
        <v>90</v>
      </c>
      <c r="J87" s="196">
        <f t="shared" si="36"/>
        <v>118</v>
      </c>
      <c r="K87" s="196">
        <f t="shared" si="36"/>
        <v>0</v>
      </c>
      <c r="L87" s="196">
        <f t="shared" si="36"/>
        <v>2</v>
      </c>
      <c r="M87" s="196">
        <f t="shared" si="36"/>
        <v>90</v>
      </c>
      <c r="N87" s="196">
        <f t="shared" si="36"/>
        <v>82</v>
      </c>
      <c r="O87" s="197">
        <f t="shared" si="36"/>
        <v>5772.4</v>
      </c>
      <c r="P87" s="198">
        <f t="shared" si="36"/>
        <v>0</v>
      </c>
      <c r="Q87" s="198">
        <f t="shared" si="36"/>
        <v>0</v>
      </c>
      <c r="R87" s="198">
        <f t="shared" si="36"/>
        <v>5772.4</v>
      </c>
      <c r="S87" s="199">
        <f t="shared" si="36"/>
        <v>283209.23000000004</v>
      </c>
      <c r="T87" s="199">
        <f t="shared" si="32"/>
        <v>49.062648118633504</v>
      </c>
      <c r="U87" s="200">
        <f t="shared" si="33"/>
        <v>70.39512195121951</v>
      </c>
      <c r="V87" s="5"/>
    </row>
    <row r="88" spans="2:22" ht="13.5" customHeight="1">
      <c r="B88" s="2"/>
      <c r="C88" s="11" t="s">
        <v>34</v>
      </c>
      <c r="D88" s="38">
        <f t="shared" si="35"/>
        <v>89</v>
      </c>
      <c r="E88" s="38">
        <v>0</v>
      </c>
      <c r="F88" s="38">
        <v>0</v>
      </c>
      <c r="G88" s="38">
        <v>0</v>
      </c>
      <c r="H88" s="38">
        <v>0</v>
      </c>
      <c r="I88" s="38">
        <v>17</v>
      </c>
      <c r="J88" s="38">
        <v>56</v>
      </c>
      <c r="K88" s="38">
        <v>8</v>
      </c>
      <c r="L88" s="38">
        <v>8</v>
      </c>
      <c r="M88" s="38">
        <f aca="true" t="shared" si="37" ref="M88:M113">SUM(E88:I88)</f>
        <v>17</v>
      </c>
      <c r="N88" s="38">
        <v>15</v>
      </c>
      <c r="O88" s="125">
        <f t="shared" si="31"/>
        <v>1772.2</v>
      </c>
      <c r="P88" s="126">
        <v>0</v>
      </c>
      <c r="Q88" s="127">
        <v>0</v>
      </c>
      <c r="R88" s="126">
        <v>1772.2</v>
      </c>
      <c r="S88" s="128">
        <v>106064.18</v>
      </c>
      <c r="T88" s="129">
        <f t="shared" si="32"/>
        <v>59.84887710190723</v>
      </c>
      <c r="U88" s="73">
        <f t="shared" si="33"/>
        <v>118.14666666666668</v>
      </c>
      <c r="V88" s="5"/>
    </row>
    <row r="89" spans="2:22" ht="13.5" customHeight="1">
      <c r="B89" s="2"/>
      <c r="C89" s="11" t="s">
        <v>182</v>
      </c>
      <c r="D89" s="38">
        <v>1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1</v>
      </c>
      <c r="K89" s="38">
        <v>0</v>
      </c>
      <c r="L89" s="38">
        <v>0</v>
      </c>
      <c r="M89" s="38">
        <v>0</v>
      </c>
      <c r="N89" s="38">
        <v>0</v>
      </c>
      <c r="O89" s="125">
        <v>0</v>
      </c>
      <c r="P89" s="126">
        <v>0</v>
      </c>
      <c r="Q89" s="127">
        <v>0</v>
      </c>
      <c r="R89" s="126">
        <v>0</v>
      </c>
      <c r="S89" s="128">
        <v>0</v>
      </c>
      <c r="T89" s="149" t="str">
        <f t="shared" si="32"/>
        <v>-</v>
      </c>
      <c r="U89" s="150" t="str">
        <f t="shared" si="33"/>
        <v>-</v>
      </c>
      <c r="V89" s="5"/>
    </row>
    <row r="90" spans="2:22" ht="13.5" customHeight="1">
      <c r="B90" s="15"/>
      <c r="C90" s="11" t="s">
        <v>35</v>
      </c>
      <c r="D90" s="38">
        <f t="shared" si="35"/>
        <v>2</v>
      </c>
      <c r="E90" s="38">
        <v>0</v>
      </c>
      <c r="F90" s="38">
        <v>0</v>
      </c>
      <c r="G90" s="38">
        <v>0</v>
      </c>
      <c r="H90" s="38">
        <v>0</v>
      </c>
      <c r="I90" s="38">
        <v>2</v>
      </c>
      <c r="J90" s="38">
        <v>0</v>
      </c>
      <c r="K90" s="38">
        <v>0</v>
      </c>
      <c r="L90" s="38">
        <v>0</v>
      </c>
      <c r="M90" s="38">
        <f t="shared" si="37"/>
        <v>2</v>
      </c>
      <c r="N90" s="38">
        <v>0</v>
      </c>
      <c r="O90" s="125">
        <f t="shared" si="31"/>
        <v>0</v>
      </c>
      <c r="P90" s="126">
        <v>0</v>
      </c>
      <c r="Q90" s="127">
        <v>0</v>
      </c>
      <c r="R90" s="126">
        <v>0</v>
      </c>
      <c r="S90" s="128">
        <v>0</v>
      </c>
      <c r="T90" s="149" t="str">
        <f t="shared" si="32"/>
        <v>-</v>
      </c>
      <c r="U90" s="150" t="str">
        <f t="shared" si="33"/>
        <v>-</v>
      </c>
      <c r="V90" s="5"/>
    </row>
    <row r="91" spans="2:22" ht="13.5" customHeight="1">
      <c r="B91" s="15"/>
      <c r="C91" s="11" t="s">
        <v>115</v>
      </c>
      <c r="D91" s="38">
        <f>SUM(E91:L91)</f>
        <v>7</v>
      </c>
      <c r="E91" s="38">
        <v>0</v>
      </c>
      <c r="F91" s="38">
        <v>0</v>
      </c>
      <c r="G91" s="38">
        <v>0</v>
      </c>
      <c r="H91" s="38">
        <v>0</v>
      </c>
      <c r="I91" s="38">
        <v>5</v>
      </c>
      <c r="J91" s="38">
        <v>2</v>
      </c>
      <c r="K91" s="38">
        <v>0</v>
      </c>
      <c r="L91" s="38">
        <v>0</v>
      </c>
      <c r="M91" s="38">
        <v>5</v>
      </c>
      <c r="N91" s="38">
        <v>5</v>
      </c>
      <c r="O91" s="174">
        <f>IF(AND(P91=0,Q91=0,R91=0),0,SUM(P91:R91))</f>
        <v>755.5</v>
      </c>
      <c r="P91" s="126">
        <v>0</v>
      </c>
      <c r="Q91" s="127">
        <v>0</v>
      </c>
      <c r="R91" s="126">
        <v>755.5</v>
      </c>
      <c r="S91" s="128">
        <v>35556.39</v>
      </c>
      <c r="T91" s="129">
        <f>IF(O91=0,"-",S91/O91)</f>
        <v>47.06338848444739</v>
      </c>
      <c r="U91" s="73">
        <f>IF(O91=0,"-",O91/N91)</f>
        <v>151.1</v>
      </c>
      <c r="V91" s="5"/>
    </row>
    <row r="92" spans="2:22" ht="13.5" customHeight="1">
      <c r="B92" s="15"/>
      <c r="C92" s="11" t="s">
        <v>36</v>
      </c>
      <c r="D92" s="38">
        <f t="shared" si="35"/>
        <v>1</v>
      </c>
      <c r="E92" s="38">
        <v>0</v>
      </c>
      <c r="F92" s="38">
        <v>0</v>
      </c>
      <c r="G92" s="38">
        <v>0</v>
      </c>
      <c r="H92" s="38">
        <v>0</v>
      </c>
      <c r="I92" s="38">
        <v>1</v>
      </c>
      <c r="J92" s="38">
        <v>0</v>
      </c>
      <c r="K92" s="38">
        <v>0</v>
      </c>
      <c r="L92" s="38">
        <v>0</v>
      </c>
      <c r="M92" s="38">
        <f t="shared" si="37"/>
        <v>1</v>
      </c>
      <c r="N92" s="38">
        <v>1</v>
      </c>
      <c r="O92" s="125">
        <f t="shared" si="31"/>
        <v>102.5</v>
      </c>
      <c r="P92" s="126">
        <v>0</v>
      </c>
      <c r="Q92" s="127">
        <v>0</v>
      </c>
      <c r="R92" s="126">
        <v>102.5</v>
      </c>
      <c r="S92" s="128">
        <v>3823.25</v>
      </c>
      <c r="T92" s="129">
        <f t="shared" si="32"/>
        <v>37.3</v>
      </c>
      <c r="U92" s="73">
        <f t="shared" si="33"/>
        <v>102.5</v>
      </c>
      <c r="V92" s="5"/>
    </row>
    <row r="93" spans="2:22" ht="13.5" customHeight="1">
      <c r="B93" s="50"/>
      <c r="C93" s="11" t="s">
        <v>37</v>
      </c>
      <c r="D93" s="38">
        <f t="shared" si="35"/>
        <v>7</v>
      </c>
      <c r="E93" s="38">
        <v>0</v>
      </c>
      <c r="F93" s="38">
        <v>0</v>
      </c>
      <c r="G93" s="38">
        <v>0</v>
      </c>
      <c r="H93" s="38">
        <v>0</v>
      </c>
      <c r="I93" s="38">
        <v>6</v>
      </c>
      <c r="J93" s="38">
        <v>1</v>
      </c>
      <c r="K93" s="38">
        <v>0</v>
      </c>
      <c r="L93" s="38">
        <v>0</v>
      </c>
      <c r="M93" s="38">
        <f t="shared" si="37"/>
        <v>6</v>
      </c>
      <c r="N93" s="38">
        <v>6</v>
      </c>
      <c r="O93" s="125">
        <f t="shared" si="31"/>
        <v>2510.1</v>
      </c>
      <c r="P93" s="126">
        <v>0</v>
      </c>
      <c r="Q93" s="127">
        <v>0</v>
      </c>
      <c r="R93" s="126">
        <v>2510.1</v>
      </c>
      <c r="S93" s="128">
        <v>141972.16</v>
      </c>
      <c r="T93" s="129">
        <f t="shared" si="32"/>
        <v>56.560360145014144</v>
      </c>
      <c r="U93" s="73">
        <f t="shared" si="33"/>
        <v>418.34999999999997</v>
      </c>
      <c r="V93" s="5"/>
    </row>
    <row r="94" spans="2:22" ht="13.5" customHeight="1">
      <c r="B94" s="105" t="s">
        <v>207</v>
      </c>
      <c r="C94" s="11" t="s">
        <v>274</v>
      </c>
      <c r="D94" s="38">
        <f t="shared" si="35"/>
        <v>1</v>
      </c>
      <c r="E94" s="38">
        <v>0</v>
      </c>
      <c r="F94" s="38">
        <v>0</v>
      </c>
      <c r="G94" s="38">
        <v>0</v>
      </c>
      <c r="H94" s="38">
        <v>0</v>
      </c>
      <c r="I94" s="38">
        <v>1</v>
      </c>
      <c r="J94" s="38">
        <v>0</v>
      </c>
      <c r="K94" s="38">
        <v>0</v>
      </c>
      <c r="L94" s="38">
        <v>0</v>
      </c>
      <c r="M94" s="38">
        <f t="shared" si="37"/>
        <v>1</v>
      </c>
      <c r="N94" s="38">
        <v>1</v>
      </c>
      <c r="O94" s="125">
        <f t="shared" si="31"/>
        <v>193.6</v>
      </c>
      <c r="P94" s="126">
        <v>0</v>
      </c>
      <c r="Q94" s="127">
        <v>0</v>
      </c>
      <c r="R94" s="126">
        <v>193.6</v>
      </c>
      <c r="S94" s="128">
        <v>5614.4</v>
      </c>
      <c r="T94" s="129">
        <f t="shared" si="32"/>
        <v>29</v>
      </c>
      <c r="U94" s="73">
        <f t="shared" si="33"/>
        <v>193.6</v>
      </c>
      <c r="V94" s="5"/>
    </row>
    <row r="95" spans="2:22" ht="13.5" customHeight="1">
      <c r="B95" s="50"/>
      <c r="C95" s="11" t="s">
        <v>38</v>
      </c>
      <c r="D95" s="38">
        <f t="shared" si="35"/>
        <v>2</v>
      </c>
      <c r="E95" s="38">
        <v>0</v>
      </c>
      <c r="F95" s="38">
        <v>0</v>
      </c>
      <c r="G95" s="38">
        <v>1</v>
      </c>
      <c r="H95" s="38">
        <v>0</v>
      </c>
      <c r="I95" s="38">
        <v>1</v>
      </c>
      <c r="J95" s="38">
        <v>0</v>
      </c>
      <c r="K95" s="38">
        <v>0</v>
      </c>
      <c r="L95" s="38">
        <v>0</v>
      </c>
      <c r="M95" s="38">
        <f t="shared" si="37"/>
        <v>2</v>
      </c>
      <c r="N95" s="38">
        <v>1</v>
      </c>
      <c r="O95" s="125">
        <f t="shared" si="31"/>
        <v>488.4</v>
      </c>
      <c r="P95" s="126">
        <v>0</v>
      </c>
      <c r="Q95" s="127">
        <v>0</v>
      </c>
      <c r="R95" s="126">
        <v>488.4</v>
      </c>
      <c r="S95" s="128">
        <v>22710.6</v>
      </c>
      <c r="T95" s="129">
        <f>IF(O95=0,"-",S95/O95)</f>
        <v>46.5</v>
      </c>
      <c r="U95" s="73">
        <f t="shared" si="33"/>
        <v>488.4</v>
      </c>
      <c r="V95" s="5"/>
    </row>
    <row r="96" spans="2:22" ht="13.5" customHeight="1">
      <c r="B96" s="2"/>
      <c r="C96" s="11" t="s">
        <v>39</v>
      </c>
      <c r="D96" s="38">
        <f t="shared" si="35"/>
        <v>31</v>
      </c>
      <c r="E96" s="38">
        <v>6</v>
      </c>
      <c r="F96" s="38">
        <v>2</v>
      </c>
      <c r="G96" s="38">
        <v>0</v>
      </c>
      <c r="H96" s="38">
        <v>2</v>
      </c>
      <c r="I96" s="38">
        <v>13</v>
      </c>
      <c r="J96" s="38">
        <v>4</v>
      </c>
      <c r="K96" s="38">
        <v>1</v>
      </c>
      <c r="L96" s="38">
        <v>3</v>
      </c>
      <c r="M96" s="38">
        <f>SUM(E96:I96)</f>
        <v>23</v>
      </c>
      <c r="N96" s="38">
        <v>16</v>
      </c>
      <c r="O96" s="125">
        <f t="shared" si="31"/>
        <v>1590.1</v>
      </c>
      <c r="P96" s="126">
        <v>69.1</v>
      </c>
      <c r="Q96" s="127">
        <v>0</v>
      </c>
      <c r="R96" s="126">
        <v>1521</v>
      </c>
      <c r="S96" s="128">
        <v>69966.43</v>
      </c>
      <c r="T96" s="129">
        <f t="shared" si="32"/>
        <v>44.00127664926734</v>
      </c>
      <c r="U96" s="73">
        <f t="shared" si="33"/>
        <v>99.38125</v>
      </c>
      <c r="V96" s="5"/>
    </row>
    <row r="97" spans="1:22" ht="13.5" customHeight="1">
      <c r="A97" s="16"/>
      <c r="B97" s="2"/>
      <c r="C97" s="11" t="s">
        <v>40</v>
      </c>
      <c r="D97" s="38">
        <f t="shared" si="35"/>
        <v>3</v>
      </c>
      <c r="E97" s="38">
        <v>0</v>
      </c>
      <c r="F97" s="38">
        <v>0</v>
      </c>
      <c r="G97" s="38">
        <v>0</v>
      </c>
      <c r="H97" s="38">
        <v>0</v>
      </c>
      <c r="I97" s="38">
        <v>2</v>
      </c>
      <c r="J97" s="38">
        <v>1</v>
      </c>
      <c r="K97" s="38">
        <v>0</v>
      </c>
      <c r="L97" s="38">
        <v>0</v>
      </c>
      <c r="M97" s="38">
        <f t="shared" si="37"/>
        <v>2</v>
      </c>
      <c r="N97" s="38">
        <v>1</v>
      </c>
      <c r="O97" s="125">
        <f t="shared" si="31"/>
        <v>83</v>
      </c>
      <c r="P97" s="126">
        <v>0</v>
      </c>
      <c r="Q97" s="127">
        <v>0</v>
      </c>
      <c r="R97" s="126">
        <v>83</v>
      </c>
      <c r="S97" s="128">
        <v>5486.3</v>
      </c>
      <c r="T97" s="129">
        <f t="shared" si="32"/>
        <v>66.10000000000001</v>
      </c>
      <c r="U97" s="73">
        <f t="shared" si="33"/>
        <v>83</v>
      </c>
      <c r="V97" s="5"/>
    </row>
    <row r="98" spans="2:22" ht="13.5" customHeight="1">
      <c r="B98" s="2"/>
      <c r="C98" s="11" t="s">
        <v>41</v>
      </c>
      <c r="D98" s="38">
        <f t="shared" si="35"/>
        <v>6</v>
      </c>
      <c r="E98" s="38">
        <v>0</v>
      </c>
      <c r="F98" s="38">
        <v>0</v>
      </c>
      <c r="G98" s="38">
        <v>0</v>
      </c>
      <c r="H98" s="38">
        <v>0</v>
      </c>
      <c r="I98" s="38">
        <v>4</v>
      </c>
      <c r="J98" s="38">
        <v>1</v>
      </c>
      <c r="K98" s="38">
        <v>0</v>
      </c>
      <c r="L98" s="38">
        <v>1</v>
      </c>
      <c r="M98" s="38">
        <f t="shared" si="37"/>
        <v>4</v>
      </c>
      <c r="N98" s="38">
        <v>4</v>
      </c>
      <c r="O98" s="125">
        <f t="shared" si="31"/>
        <v>460.9</v>
      </c>
      <c r="P98" s="126">
        <v>0</v>
      </c>
      <c r="Q98" s="127">
        <v>0</v>
      </c>
      <c r="R98" s="126">
        <v>460.9</v>
      </c>
      <c r="S98" s="128">
        <v>20692.23</v>
      </c>
      <c r="T98" s="129">
        <f t="shared" si="32"/>
        <v>44.89527012367108</v>
      </c>
      <c r="U98" s="73">
        <f t="shared" si="33"/>
        <v>115.225</v>
      </c>
      <c r="V98" s="5"/>
    </row>
    <row r="99" spans="2:22" ht="13.5" customHeight="1">
      <c r="B99" s="16" t="s">
        <v>240</v>
      </c>
      <c r="C99" s="11" t="s">
        <v>42</v>
      </c>
      <c r="D99" s="38">
        <f t="shared" si="35"/>
        <v>4</v>
      </c>
      <c r="E99" s="38">
        <v>0</v>
      </c>
      <c r="F99" s="38">
        <v>0</v>
      </c>
      <c r="G99" s="38">
        <v>0</v>
      </c>
      <c r="H99" s="38">
        <v>0</v>
      </c>
      <c r="I99" s="38">
        <v>3</v>
      </c>
      <c r="J99" s="38">
        <v>1</v>
      </c>
      <c r="K99" s="38">
        <v>0</v>
      </c>
      <c r="L99" s="38">
        <v>0</v>
      </c>
      <c r="M99" s="38">
        <f t="shared" si="37"/>
        <v>3</v>
      </c>
      <c r="N99" s="38">
        <v>3</v>
      </c>
      <c r="O99" s="125">
        <f t="shared" si="31"/>
        <v>359.7</v>
      </c>
      <c r="P99" s="126">
        <v>0</v>
      </c>
      <c r="Q99" s="127">
        <v>0</v>
      </c>
      <c r="R99" s="126">
        <v>359.7</v>
      </c>
      <c r="S99" s="128">
        <v>18238.36</v>
      </c>
      <c r="T99" s="129">
        <f t="shared" si="32"/>
        <v>50.704364748401446</v>
      </c>
      <c r="U99" s="73">
        <f t="shared" si="33"/>
        <v>119.89999999999999</v>
      </c>
      <c r="V99" s="5"/>
    </row>
    <row r="100" spans="2:22" ht="13.5" customHeight="1">
      <c r="B100" s="19"/>
      <c r="C100" s="11" t="s">
        <v>43</v>
      </c>
      <c r="D100" s="38">
        <f t="shared" si="35"/>
        <v>9</v>
      </c>
      <c r="E100" s="38">
        <v>0</v>
      </c>
      <c r="F100" s="38">
        <v>0</v>
      </c>
      <c r="G100" s="38">
        <v>0</v>
      </c>
      <c r="H100" s="38">
        <v>0</v>
      </c>
      <c r="I100" s="38">
        <v>5</v>
      </c>
      <c r="J100" s="38">
        <v>0</v>
      </c>
      <c r="K100" s="38">
        <v>0</v>
      </c>
      <c r="L100" s="38">
        <v>4</v>
      </c>
      <c r="M100" s="38">
        <f t="shared" si="37"/>
        <v>5</v>
      </c>
      <c r="N100" s="38">
        <v>5</v>
      </c>
      <c r="O100" s="125">
        <f t="shared" si="31"/>
        <v>566.3</v>
      </c>
      <c r="P100" s="126">
        <v>0</v>
      </c>
      <c r="Q100" s="127">
        <v>0</v>
      </c>
      <c r="R100" s="126">
        <v>566.3</v>
      </c>
      <c r="S100" s="128">
        <v>25096.73</v>
      </c>
      <c r="T100" s="129">
        <f t="shared" si="32"/>
        <v>44.31702277944552</v>
      </c>
      <c r="U100" s="73">
        <f t="shared" si="33"/>
        <v>113.25999999999999</v>
      </c>
      <c r="V100" s="5"/>
    </row>
    <row r="101" spans="2:22" ht="13.5" customHeight="1">
      <c r="B101" s="1"/>
      <c r="C101" s="11" t="s">
        <v>44</v>
      </c>
      <c r="D101" s="38">
        <f t="shared" si="35"/>
        <v>15</v>
      </c>
      <c r="E101" s="38">
        <v>0</v>
      </c>
      <c r="F101" s="38">
        <v>0</v>
      </c>
      <c r="G101" s="38">
        <v>3</v>
      </c>
      <c r="H101" s="38">
        <v>0</v>
      </c>
      <c r="I101" s="38">
        <v>5</v>
      </c>
      <c r="J101" s="38">
        <v>6</v>
      </c>
      <c r="K101" s="38">
        <v>0</v>
      </c>
      <c r="L101" s="38">
        <v>1</v>
      </c>
      <c r="M101" s="38">
        <f t="shared" si="37"/>
        <v>8</v>
      </c>
      <c r="N101" s="38">
        <v>8</v>
      </c>
      <c r="O101" s="125">
        <f t="shared" si="31"/>
        <v>417.99</v>
      </c>
      <c r="P101" s="126">
        <v>129.47</v>
      </c>
      <c r="Q101" s="127">
        <v>0</v>
      </c>
      <c r="R101" s="126">
        <v>288.52</v>
      </c>
      <c r="S101" s="128">
        <v>25219.246000000003</v>
      </c>
      <c r="T101" s="129">
        <f t="shared" si="32"/>
        <v>60.3345678126271</v>
      </c>
      <c r="U101" s="73">
        <f t="shared" si="33"/>
        <v>52.24875</v>
      </c>
      <c r="V101" s="5"/>
    </row>
    <row r="102" spans="2:22" ht="13.5" customHeight="1">
      <c r="B102" s="51"/>
      <c r="C102" s="11" t="s">
        <v>45</v>
      </c>
      <c r="D102" s="38">
        <f t="shared" si="35"/>
        <v>3</v>
      </c>
      <c r="E102" s="38">
        <v>0</v>
      </c>
      <c r="F102" s="38">
        <v>0</v>
      </c>
      <c r="G102" s="38">
        <v>0</v>
      </c>
      <c r="H102" s="38">
        <v>0</v>
      </c>
      <c r="I102" s="38">
        <v>3</v>
      </c>
      <c r="J102" s="38">
        <v>0</v>
      </c>
      <c r="K102" s="38">
        <v>0</v>
      </c>
      <c r="L102" s="38">
        <v>0</v>
      </c>
      <c r="M102" s="38">
        <f t="shared" si="37"/>
        <v>3</v>
      </c>
      <c r="N102" s="38">
        <v>3</v>
      </c>
      <c r="O102" s="125">
        <f t="shared" si="31"/>
        <v>305</v>
      </c>
      <c r="P102" s="126">
        <v>0</v>
      </c>
      <c r="Q102" s="127">
        <v>0</v>
      </c>
      <c r="R102" s="126">
        <v>305</v>
      </c>
      <c r="S102" s="128">
        <v>10232.6</v>
      </c>
      <c r="T102" s="129">
        <f t="shared" si="32"/>
        <v>33.54950819672131</v>
      </c>
      <c r="U102" s="73">
        <f t="shared" si="33"/>
        <v>101.66666666666667</v>
      </c>
      <c r="V102" s="5"/>
    </row>
    <row r="103" spans="2:22" ht="13.5" customHeight="1">
      <c r="B103" s="2"/>
      <c r="C103" s="11" t="s">
        <v>46</v>
      </c>
      <c r="D103" s="38">
        <f t="shared" si="35"/>
        <v>5</v>
      </c>
      <c r="E103" s="38">
        <v>0</v>
      </c>
      <c r="F103" s="38">
        <v>0</v>
      </c>
      <c r="G103" s="38">
        <v>0</v>
      </c>
      <c r="H103" s="38">
        <v>0</v>
      </c>
      <c r="I103" s="38">
        <v>1</v>
      </c>
      <c r="J103" s="38">
        <v>3</v>
      </c>
      <c r="K103" s="38">
        <v>0</v>
      </c>
      <c r="L103" s="46">
        <v>1</v>
      </c>
      <c r="M103" s="46">
        <f t="shared" si="37"/>
        <v>1</v>
      </c>
      <c r="N103" s="52">
        <v>1</v>
      </c>
      <c r="O103" s="125">
        <f t="shared" si="31"/>
        <v>116.8</v>
      </c>
      <c r="P103" s="126">
        <v>0</v>
      </c>
      <c r="Q103" s="127">
        <v>0</v>
      </c>
      <c r="R103" s="126">
        <v>116.8</v>
      </c>
      <c r="S103" s="128">
        <v>5209.28</v>
      </c>
      <c r="T103" s="129">
        <f t="shared" si="32"/>
        <v>44.6</v>
      </c>
      <c r="U103" s="73">
        <f t="shared" si="33"/>
        <v>116.8</v>
      </c>
      <c r="V103" s="5"/>
    </row>
    <row r="104" spans="2:22" ht="13.5" customHeight="1">
      <c r="B104" s="16" t="s">
        <v>240</v>
      </c>
      <c r="C104" s="11" t="s">
        <v>47</v>
      </c>
      <c r="D104" s="38">
        <f t="shared" si="35"/>
        <v>1</v>
      </c>
      <c r="E104" s="38">
        <v>0</v>
      </c>
      <c r="F104" s="38">
        <v>0</v>
      </c>
      <c r="G104" s="38">
        <v>0</v>
      </c>
      <c r="H104" s="38">
        <v>0</v>
      </c>
      <c r="I104" s="38">
        <v>1</v>
      </c>
      <c r="J104" s="38">
        <v>0</v>
      </c>
      <c r="K104" s="38">
        <v>0</v>
      </c>
      <c r="L104" s="38">
        <v>0</v>
      </c>
      <c r="M104" s="38">
        <f t="shared" si="37"/>
        <v>1</v>
      </c>
      <c r="N104" s="38">
        <v>1</v>
      </c>
      <c r="O104" s="125">
        <f t="shared" si="31"/>
        <v>35.6</v>
      </c>
      <c r="P104" s="126">
        <v>0</v>
      </c>
      <c r="Q104" s="127">
        <v>0</v>
      </c>
      <c r="R104" s="126">
        <v>35.6</v>
      </c>
      <c r="S104" s="128">
        <v>1555.72</v>
      </c>
      <c r="T104" s="129">
        <f t="shared" si="32"/>
        <v>43.699999999999996</v>
      </c>
      <c r="U104" s="73">
        <f t="shared" si="33"/>
        <v>35.6</v>
      </c>
      <c r="V104" s="5"/>
    </row>
    <row r="105" spans="2:22" ht="13.5" customHeight="1">
      <c r="B105" s="2"/>
      <c r="C105" s="11" t="s">
        <v>48</v>
      </c>
      <c r="D105" s="38">
        <f t="shared" si="35"/>
        <v>14</v>
      </c>
      <c r="E105" s="38">
        <v>0</v>
      </c>
      <c r="F105" s="38">
        <v>0</v>
      </c>
      <c r="G105" s="38">
        <v>0</v>
      </c>
      <c r="H105" s="38">
        <v>0</v>
      </c>
      <c r="I105" s="38">
        <v>12</v>
      </c>
      <c r="J105" s="38">
        <v>1</v>
      </c>
      <c r="K105" s="38">
        <v>0</v>
      </c>
      <c r="L105" s="38">
        <v>1</v>
      </c>
      <c r="M105" s="38">
        <f t="shared" si="37"/>
        <v>12</v>
      </c>
      <c r="N105" s="38">
        <v>11</v>
      </c>
      <c r="O105" s="125">
        <f t="shared" si="31"/>
        <v>1079</v>
      </c>
      <c r="P105" s="126">
        <v>0</v>
      </c>
      <c r="Q105" s="127">
        <v>0</v>
      </c>
      <c r="R105" s="126">
        <v>1079</v>
      </c>
      <c r="S105" s="128">
        <v>58026.81</v>
      </c>
      <c r="T105" s="129">
        <f t="shared" si="32"/>
        <v>53.77832252085264</v>
      </c>
      <c r="U105" s="73">
        <f t="shared" si="33"/>
        <v>98.0909090909091</v>
      </c>
      <c r="V105" s="5"/>
    </row>
    <row r="106" spans="2:22" ht="13.5" customHeight="1">
      <c r="B106" s="2"/>
      <c r="C106" s="11" t="s">
        <v>161</v>
      </c>
      <c r="D106" s="38">
        <f t="shared" si="35"/>
        <v>2</v>
      </c>
      <c r="E106" s="38">
        <v>0</v>
      </c>
      <c r="F106" s="38">
        <v>0</v>
      </c>
      <c r="G106" s="38">
        <v>0</v>
      </c>
      <c r="H106" s="38">
        <v>0</v>
      </c>
      <c r="I106" s="38">
        <v>2</v>
      </c>
      <c r="J106" s="38">
        <v>0</v>
      </c>
      <c r="K106" s="38">
        <v>0</v>
      </c>
      <c r="L106" s="38">
        <v>0</v>
      </c>
      <c r="M106" s="38">
        <f t="shared" si="37"/>
        <v>2</v>
      </c>
      <c r="N106" s="38">
        <v>2</v>
      </c>
      <c r="O106" s="125">
        <f t="shared" si="31"/>
        <v>291.2</v>
      </c>
      <c r="P106" s="126">
        <v>0</v>
      </c>
      <c r="Q106" s="127">
        <v>0</v>
      </c>
      <c r="R106" s="126">
        <v>291.2</v>
      </c>
      <c r="S106" s="128">
        <v>8259.27</v>
      </c>
      <c r="T106" s="129">
        <f t="shared" si="32"/>
        <v>28.36287774725275</v>
      </c>
      <c r="U106" s="73">
        <f t="shared" si="33"/>
        <v>145.6</v>
      </c>
      <c r="V106" s="5"/>
    </row>
    <row r="107" spans="2:22" ht="13.5" customHeight="1">
      <c r="B107" s="2" t="s">
        <v>207</v>
      </c>
      <c r="C107" s="11" t="s">
        <v>49</v>
      </c>
      <c r="D107" s="38">
        <f t="shared" si="35"/>
        <v>2</v>
      </c>
      <c r="E107" s="38">
        <v>0</v>
      </c>
      <c r="F107" s="38">
        <v>0</v>
      </c>
      <c r="G107" s="38">
        <v>0</v>
      </c>
      <c r="H107" s="38">
        <v>0</v>
      </c>
      <c r="I107" s="38">
        <v>2</v>
      </c>
      <c r="J107" s="38">
        <v>0</v>
      </c>
      <c r="K107" s="38">
        <v>0</v>
      </c>
      <c r="L107" s="38">
        <v>0</v>
      </c>
      <c r="M107" s="38">
        <f t="shared" si="37"/>
        <v>2</v>
      </c>
      <c r="N107" s="38">
        <v>2</v>
      </c>
      <c r="O107" s="125">
        <f aca="true" t="shared" si="38" ref="O107:O113">IF(AND(P107=0,Q107=0,R107=0),0,SUM(P107:R107))</f>
        <v>143.2</v>
      </c>
      <c r="P107" s="126">
        <v>0</v>
      </c>
      <c r="Q107" s="127">
        <v>0</v>
      </c>
      <c r="R107" s="126">
        <v>143.2</v>
      </c>
      <c r="S107" s="128">
        <v>3725.36</v>
      </c>
      <c r="T107" s="129">
        <f aca="true" t="shared" si="39" ref="T107:T127">IF(O107=0,"-",S107/O107)</f>
        <v>26.015083798882685</v>
      </c>
      <c r="U107" s="73">
        <f aca="true" t="shared" si="40" ref="U107:U127">IF(O107=0,"-",O107/N107)</f>
        <v>71.6</v>
      </c>
      <c r="V107" s="5"/>
    </row>
    <row r="108" spans="2:22" ht="13.5" customHeight="1">
      <c r="B108" s="2"/>
      <c r="C108" s="11" t="s">
        <v>50</v>
      </c>
      <c r="D108" s="38">
        <f t="shared" si="35"/>
        <v>7</v>
      </c>
      <c r="E108" s="38">
        <v>0</v>
      </c>
      <c r="F108" s="38">
        <v>0</v>
      </c>
      <c r="G108" s="38">
        <v>1</v>
      </c>
      <c r="H108" s="38">
        <v>0</v>
      </c>
      <c r="I108" s="38">
        <v>3</v>
      </c>
      <c r="J108" s="38">
        <v>3</v>
      </c>
      <c r="K108" s="38">
        <v>0</v>
      </c>
      <c r="L108" s="38">
        <v>0</v>
      </c>
      <c r="M108" s="38">
        <f t="shared" si="37"/>
        <v>4</v>
      </c>
      <c r="N108" s="38">
        <v>4</v>
      </c>
      <c r="O108" s="125">
        <f t="shared" si="38"/>
        <v>468.70000000000005</v>
      </c>
      <c r="P108" s="126">
        <v>61.6</v>
      </c>
      <c r="Q108" s="127">
        <v>0</v>
      </c>
      <c r="R108" s="126">
        <v>407.1</v>
      </c>
      <c r="S108" s="128">
        <v>27448.25</v>
      </c>
      <c r="T108" s="129">
        <f t="shared" si="39"/>
        <v>58.5625133347557</v>
      </c>
      <c r="U108" s="73">
        <f t="shared" si="40"/>
        <v>117.17500000000001</v>
      </c>
      <c r="V108" s="5"/>
    </row>
    <row r="109" spans="1:22" ht="13.5" customHeight="1">
      <c r="A109" s="15"/>
      <c r="B109" s="53"/>
      <c r="C109" s="11" t="s">
        <v>51</v>
      </c>
      <c r="D109" s="38">
        <f t="shared" si="35"/>
        <v>2</v>
      </c>
      <c r="E109" s="38">
        <v>0</v>
      </c>
      <c r="F109" s="38">
        <v>0</v>
      </c>
      <c r="G109" s="38">
        <v>0</v>
      </c>
      <c r="H109" s="38">
        <v>0</v>
      </c>
      <c r="I109" s="38">
        <v>2</v>
      </c>
      <c r="J109" s="38">
        <v>0</v>
      </c>
      <c r="K109" s="38">
        <v>0</v>
      </c>
      <c r="L109" s="38">
        <v>0</v>
      </c>
      <c r="M109" s="38">
        <f t="shared" si="37"/>
        <v>2</v>
      </c>
      <c r="N109" s="38">
        <v>2</v>
      </c>
      <c r="O109" s="125">
        <f t="shared" si="38"/>
        <v>183</v>
      </c>
      <c r="P109" s="126">
        <v>0</v>
      </c>
      <c r="Q109" s="127">
        <v>0</v>
      </c>
      <c r="R109" s="126">
        <v>183</v>
      </c>
      <c r="S109" s="128">
        <v>6969.66</v>
      </c>
      <c r="T109" s="129">
        <f t="shared" si="39"/>
        <v>38.085573770491806</v>
      </c>
      <c r="U109" s="73">
        <f t="shared" si="40"/>
        <v>91.5</v>
      </c>
      <c r="V109" s="5"/>
    </row>
    <row r="110" spans="1:22" ht="13.5" customHeight="1">
      <c r="A110" s="15"/>
      <c r="B110" s="53"/>
      <c r="C110" s="11" t="s">
        <v>52</v>
      </c>
      <c r="D110" s="38">
        <f t="shared" si="35"/>
        <v>3</v>
      </c>
      <c r="E110" s="38">
        <v>0</v>
      </c>
      <c r="F110" s="38">
        <v>0</v>
      </c>
      <c r="G110" s="38">
        <v>0</v>
      </c>
      <c r="H110" s="38">
        <v>0</v>
      </c>
      <c r="I110" s="38">
        <v>2</v>
      </c>
      <c r="J110" s="38">
        <v>1</v>
      </c>
      <c r="K110" s="38">
        <v>0</v>
      </c>
      <c r="L110" s="38">
        <v>0</v>
      </c>
      <c r="M110" s="38">
        <f t="shared" si="37"/>
        <v>2</v>
      </c>
      <c r="N110" s="38">
        <v>2</v>
      </c>
      <c r="O110" s="125">
        <f t="shared" si="38"/>
        <v>197</v>
      </c>
      <c r="P110" s="126">
        <v>0</v>
      </c>
      <c r="Q110" s="127">
        <v>0</v>
      </c>
      <c r="R110" s="126">
        <v>197</v>
      </c>
      <c r="S110" s="128">
        <v>9624.4</v>
      </c>
      <c r="T110" s="24">
        <f t="shared" si="39"/>
        <v>48.85482233502538</v>
      </c>
      <c r="U110" s="75">
        <f t="shared" si="40"/>
        <v>98.5</v>
      </c>
      <c r="V110" s="5"/>
    </row>
    <row r="111" spans="2:22" ht="13.5" customHeight="1">
      <c r="B111" s="2"/>
      <c r="C111" s="11" t="s">
        <v>53</v>
      </c>
      <c r="D111" s="38">
        <f t="shared" si="35"/>
        <v>1</v>
      </c>
      <c r="E111" s="38">
        <v>0</v>
      </c>
      <c r="F111" s="38">
        <v>0</v>
      </c>
      <c r="G111" s="38">
        <v>0</v>
      </c>
      <c r="H111" s="38">
        <v>0</v>
      </c>
      <c r="I111" s="38">
        <v>1</v>
      </c>
      <c r="J111" s="38">
        <v>0</v>
      </c>
      <c r="K111" s="38">
        <v>0</v>
      </c>
      <c r="L111" s="38">
        <v>0</v>
      </c>
      <c r="M111" s="38">
        <f t="shared" si="37"/>
        <v>1</v>
      </c>
      <c r="N111" s="38">
        <v>1</v>
      </c>
      <c r="O111" s="125">
        <f t="shared" si="38"/>
        <v>146.9</v>
      </c>
      <c r="P111" s="126">
        <v>0</v>
      </c>
      <c r="Q111" s="127">
        <v>0</v>
      </c>
      <c r="R111" s="126">
        <v>146.9</v>
      </c>
      <c r="S111" s="128">
        <v>3628.43</v>
      </c>
      <c r="T111" s="129">
        <f t="shared" si="39"/>
        <v>24.7</v>
      </c>
      <c r="U111" s="73">
        <f t="shared" si="40"/>
        <v>146.9</v>
      </c>
      <c r="V111" s="5"/>
    </row>
    <row r="112" spans="2:22" ht="13.5" customHeight="1">
      <c r="B112" s="2"/>
      <c r="C112" s="11" t="s">
        <v>183</v>
      </c>
      <c r="D112" s="38">
        <v>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1</v>
      </c>
      <c r="L112" s="38">
        <v>0</v>
      </c>
      <c r="M112" s="38">
        <f t="shared" si="37"/>
        <v>0</v>
      </c>
      <c r="N112" s="38">
        <v>0</v>
      </c>
      <c r="O112" s="125">
        <v>0</v>
      </c>
      <c r="P112" s="126">
        <v>0</v>
      </c>
      <c r="Q112" s="127">
        <v>0</v>
      </c>
      <c r="R112" s="126">
        <v>0</v>
      </c>
      <c r="S112" s="128">
        <v>0</v>
      </c>
      <c r="T112" s="149" t="str">
        <f t="shared" si="39"/>
        <v>-</v>
      </c>
      <c r="U112" s="150" t="str">
        <f t="shared" si="40"/>
        <v>-</v>
      </c>
      <c r="V112" s="5"/>
    </row>
    <row r="113" spans="2:22" ht="13.5" customHeight="1">
      <c r="B113" s="2"/>
      <c r="C113" s="12" t="s">
        <v>54</v>
      </c>
      <c r="D113" s="39">
        <f t="shared" si="35"/>
        <v>1</v>
      </c>
      <c r="E113" s="39">
        <v>0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f t="shared" si="37"/>
        <v>1</v>
      </c>
      <c r="N113" s="39">
        <v>1</v>
      </c>
      <c r="O113" s="130">
        <f t="shared" si="38"/>
        <v>67.3</v>
      </c>
      <c r="P113" s="133">
        <v>0</v>
      </c>
      <c r="Q113" s="132">
        <v>0</v>
      </c>
      <c r="R113" s="321">
        <v>67.3</v>
      </c>
      <c r="S113" s="134">
        <v>4832.14</v>
      </c>
      <c r="T113" s="135">
        <f t="shared" si="39"/>
        <v>71.80000000000001</v>
      </c>
      <c r="U113" s="144">
        <f t="shared" si="40"/>
        <v>67.3</v>
      </c>
      <c r="V113" s="5"/>
    </row>
    <row r="114" spans="2:22" ht="13.5" customHeight="1">
      <c r="B114" s="14"/>
      <c r="C114" s="83" t="s">
        <v>128</v>
      </c>
      <c r="D114" s="136">
        <f t="shared" si="35"/>
        <v>220</v>
      </c>
      <c r="E114" s="136">
        <f aca="true" t="shared" si="41" ref="E114:N114">SUM(E88:E113)</f>
        <v>6</v>
      </c>
      <c r="F114" s="136">
        <f t="shared" si="41"/>
        <v>2</v>
      </c>
      <c r="G114" s="136">
        <f t="shared" si="41"/>
        <v>5</v>
      </c>
      <c r="H114" s="136">
        <f t="shared" si="41"/>
        <v>2</v>
      </c>
      <c r="I114" s="136">
        <f t="shared" si="41"/>
        <v>95</v>
      </c>
      <c r="J114" s="136">
        <f t="shared" si="41"/>
        <v>81</v>
      </c>
      <c r="K114" s="136">
        <f t="shared" si="41"/>
        <v>10</v>
      </c>
      <c r="L114" s="136">
        <f>SUM(L88:L113)</f>
        <v>19</v>
      </c>
      <c r="M114" s="136">
        <f t="shared" si="41"/>
        <v>110</v>
      </c>
      <c r="N114" s="136">
        <f t="shared" si="41"/>
        <v>96</v>
      </c>
      <c r="O114" s="137">
        <f>IF(AND(P114=0,Q114=0,R114=0),0,SUM(P114:R114))</f>
        <v>12333.99</v>
      </c>
      <c r="P114" s="138">
        <f>SUM(P88:P113)</f>
        <v>260.17</v>
      </c>
      <c r="Q114" s="139">
        <f>SUM(Q88:Q113)</f>
        <v>0</v>
      </c>
      <c r="R114" s="138">
        <f>SUM(R88:R113)</f>
        <v>12073.82</v>
      </c>
      <c r="S114" s="141">
        <f>SUM(S88:S113)</f>
        <v>619952.196</v>
      </c>
      <c r="T114" s="142">
        <f t="shared" si="39"/>
        <v>50.263718066902925</v>
      </c>
      <c r="U114" s="146">
        <f t="shared" si="40"/>
        <v>128.4790625</v>
      </c>
      <c r="V114" s="5"/>
    </row>
    <row r="115" spans="1:22" ht="13.5" customHeight="1">
      <c r="A115" s="15"/>
      <c r="B115" s="110" t="s">
        <v>209</v>
      </c>
      <c r="C115" s="111"/>
      <c r="D115" s="195">
        <f t="shared" si="35"/>
        <v>220</v>
      </c>
      <c r="E115" s="201">
        <f aca="true" t="shared" si="42" ref="E115:S115">+E114</f>
        <v>6</v>
      </c>
      <c r="F115" s="201">
        <f t="shared" si="42"/>
        <v>2</v>
      </c>
      <c r="G115" s="201">
        <f t="shared" si="42"/>
        <v>5</v>
      </c>
      <c r="H115" s="201">
        <f t="shared" si="42"/>
        <v>2</v>
      </c>
      <c r="I115" s="201">
        <f t="shared" si="42"/>
        <v>95</v>
      </c>
      <c r="J115" s="201">
        <f t="shared" si="42"/>
        <v>81</v>
      </c>
      <c r="K115" s="201">
        <f t="shared" si="42"/>
        <v>10</v>
      </c>
      <c r="L115" s="201">
        <f t="shared" si="42"/>
        <v>19</v>
      </c>
      <c r="M115" s="201">
        <f t="shared" si="42"/>
        <v>110</v>
      </c>
      <c r="N115" s="201">
        <f t="shared" si="42"/>
        <v>96</v>
      </c>
      <c r="O115" s="202">
        <f t="shared" si="42"/>
        <v>12333.99</v>
      </c>
      <c r="P115" s="203">
        <f t="shared" si="42"/>
        <v>260.17</v>
      </c>
      <c r="Q115" s="203">
        <f t="shared" si="42"/>
        <v>0</v>
      </c>
      <c r="R115" s="203">
        <f t="shared" si="42"/>
        <v>12073.82</v>
      </c>
      <c r="S115" s="204">
        <f t="shared" si="42"/>
        <v>619952.196</v>
      </c>
      <c r="T115" s="204">
        <f t="shared" si="39"/>
        <v>50.263718066902925</v>
      </c>
      <c r="U115" s="205">
        <f t="shared" si="40"/>
        <v>128.4790625</v>
      </c>
      <c r="V115" s="5"/>
    </row>
    <row r="116" spans="1:22" ht="13.5" customHeight="1" thickBot="1">
      <c r="A116" s="18"/>
      <c r="B116" s="106" t="s">
        <v>154</v>
      </c>
      <c r="C116" s="107"/>
      <c r="D116" s="177">
        <f t="shared" si="35"/>
        <v>430</v>
      </c>
      <c r="E116" s="177">
        <f aca="true" t="shared" si="43" ref="E116:M116">SUM(E115,E87)</f>
        <v>6</v>
      </c>
      <c r="F116" s="177">
        <f t="shared" si="43"/>
        <v>2</v>
      </c>
      <c r="G116" s="177">
        <f t="shared" si="43"/>
        <v>5</v>
      </c>
      <c r="H116" s="177">
        <f t="shared" si="43"/>
        <v>2</v>
      </c>
      <c r="I116" s="177">
        <f t="shared" si="43"/>
        <v>185</v>
      </c>
      <c r="J116" s="177">
        <f t="shared" si="43"/>
        <v>199</v>
      </c>
      <c r="K116" s="177">
        <f t="shared" si="43"/>
        <v>10</v>
      </c>
      <c r="L116" s="177">
        <f t="shared" si="43"/>
        <v>21</v>
      </c>
      <c r="M116" s="177">
        <f t="shared" si="43"/>
        <v>200</v>
      </c>
      <c r="N116" s="177">
        <f>SUM(N115,N87)</f>
        <v>178</v>
      </c>
      <c r="O116" s="206">
        <f aca="true" t="shared" si="44" ref="O116:O127">IF(AND(P116=0,Q116=0,R116=0),0,SUM(P116:R116))</f>
        <v>18106.39</v>
      </c>
      <c r="P116" s="207">
        <f>SUM(P115,P87)</f>
        <v>260.17</v>
      </c>
      <c r="Q116" s="207">
        <f>SUM(Q115,Q87)</f>
        <v>0</v>
      </c>
      <c r="R116" s="207">
        <f>SUM(R115,R87)</f>
        <v>17846.22</v>
      </c>
      <c r="S116" s="208">
        <f>SUM(S115,S87)</f>
        <v>903161.426</v>
      </c>
      <c r="T116" s="209">
        <f t="shared" si="39"/>
        <v>49.880811470425634</v>
      </c>
      <c r="U116" s="209">
        <f t="shared" si="40"/>
        <v>101.72129213483146</v>
      </c>
      <c r="V116" s="5"/>
    </row>
    <row r="117" spans="2:22" ht="13.5" customHeight="1">
      <c r="B117" s="2"/>
      <c r="C117" s="11" t="s">
        <v>68</v>
      </c>
      <c r="D117" s="38">
        <f aca="true" t="shared" si="45" ref="D117:D127">SUM(E117:L117)</f>
        <v>4</v>
      </c>
      <c r="E117" s="38">
        <v>0</v>
      </c>
      <c r="F117" s="38">
        <v>0</v>
      </c>
      <c r="G117" s="38">
        <v>0</v>
      </c>
      <c r="H117" s="38">
        <v>0</v>
      </c>
      <c r="I117" s="38">
        <v>4</v>
      </c>
      <c r="J117" s="38">
        <v>0</v>
      </c>
      <c r="K117" s="38">
        <v>0</v>
      </c>
      <c r="L117" s="38">
        <v>0</v>
      </c>
      <c r="M117" s="38">
        <f aca="true" t="shared" si="46" ref="M117:M127">SUM(E117:I117)</f>
        <v>4</v>
      </c>
      <c r="N117" s="38">
        <v>4</v>
      </c>
      <c r="O117" s="125">
        <f t="shared" si="44"/>
        <v>237.4</v>
      </c>
      <c r="P117" s="126">
        <v>0</v>
      </c>
      <c r="Q117" s="127">
        <v>0</v>
      </c>
      <c r="R117" s="126">
        <v>237.4</v>
      </c>
      <c r="S117" s="128">
        <v>7247.77</v>
      </c>
      <c r="T117" s="129">
        <f t="shared" si="39"/>
        <v>30.52978096040438</v>
      </c>
      <c r="U117" s="73">
        <f t="shared" si="40"/>
        <v>59.35</v>
      </c>
      <c r="V117" s="5"/>
    </row>
    <row r="118" spans="2:22" ht="13.5" customHeight="1">
      <c r="B118" s="16"/>
      <c r="C118" s="11" t="s">
        <v>241</v>
      </c>
      <c r="D118" s="38">
        <f t="shared" si="45"/>
        <v>2</v>
      </c>
      <c r="E118" s="38">
        <v>0</v>
      </c>
      <c r="F118" s="38">
        <v>0</v>
      </c>
      <c r="G118" s="38">
        <v>0</v>
      </c>
      <c r="H118" s="38">
        <v>0</v>
      </c>
      <c r="I118" s="38">
        <v>2</v>
      </c>
      <c r="J118" s="38">
        <v>0</v>
      </c>
      <c r="K118" s="38">
        <v>0</v>
      </c>
      <c r="L118" s="38">
        <v>0</v>
      </c>
      <c r="M118" s="38">
        <f t="shared" si="46"/>
        <v>2</v>
      </c>
      <c r="N118" s="38">
        <v>2</v>
      </c>
      <c r="O118" s="125">
        <f t="shared" si="44"/>
        <v>240.2</v>
      </c>
      <c r="P118" s="126">
        <v>0</v>
      </c>
      <c r="Q118" s="127">
        <v>0</v>
      </c>
      <c r="R118" s="126">
        <v>240.2</v>
      </c>
      <c r="S118" s="128">
        <v>7799.81</v>
      </c>
      <c r="T118" s="129">
        <f t="shared" si="39"/>
        <v>32.47214820982515</v>
      </c>
      <c r="U118" s="73">
        <f t="shared" si="40"/>
        <v>120.1</v>
      </c>
      <c r="V118" s="47"/>
    </row>
    <row r="119" spans="2:22" ht="13.5" customHeight="1">
      <c r="B119" s="2" t="s">
        <v>119</v>
      </c>
      <c r="C119" s="11" t="s">
        <v>69</v>
      </c>
      <c r="D119" s="38">
        <f t="shared" si="45"/>
        <v>1</v>
      </c>
      <c r="E119" s="38">
        <v>0</v>
      </c>
      <c r="F119" s="38">
        <v>0</v>
      </c>
      <c r="G119" s="38">
        <v>0</v>
      </c>
      <c r="H119" s="38">
        <v>0</v>
      </c>
      <c r="I119" s="38">
        <v>1</v>
      </c>
      <c r="J119" s="38">
        <v>0</v>
      </c>
      <c r="K119" s="38">
        <v>0</v>
      </c>
      <c r="L119" s="38">
        <v>0</v>
      </c>
      <c r="M119" s="38">
        <f t="shared" si="46"/>
        <v>1</v>
      </c>
      <c r="N119" s="38">
        <v>1</v>
      </c>
      <c r="O119" s="125">
        <f t="shared" si="44"/>
        <v>102.1</v>
      </c>
      <c r="P119" s="126">
        <v>0</v>
      </c>
      <c r="Q119" s="127">
        <v>0</v>
      </c>
      <c r="R119" s="126">
        <v>102.1</v>
      </c>
      <c r="S119" s="128">
        <v>3604.13</v>
      </c>
      <c r="T119" s="129">
        <f t="shared" si="39"/>
        <v>35.300000000000004</v>
      </c>
      <c r="U119" s="73">
        <f t="shared" si="40"/>
        <v>102.1</v>
      </c>
      <c r="V119" s="5"/>
    </row>
    <row r="120" spans="2:22" ht="26.25" customHeight="1">
      <c r="B120" s="2"/>
      <c r="C120" s="86" t="s">
        <v>204</v>
      </c>
      <c r="D120" s="38">
        <f t="shared" si="45"/>
        <v>3</v>
      </c>
      <c r="E120" s="38">
        <v>0</v>
      </c>
      <c r="F120" s="39">
        <v>0</v>
      </c>
      <c r="G120" s="39">
        <v>0</v>
      </c>
      <c r="H120" s="39">
        <v>0</v>
      </c>
      <c r="I120" s="39">
        <v>3</v>
      </c>
      <c r="J120" s="39">
        <v>0</v>
      </c>
      <c r="K120" s="39">
        <v>0</v>
      </c>
      <c r="L120" s="39">
        <v>0</v>
      </c>
      <c r="M120" s="39">
        <f t="shared" si="46"/>
        <v>3</v>
      </c>
      <c r="N120" s="39">
        <v>3</v>
      </c>
      <c r="O120" s="130">
        <f t="shared" si="44"/>
        <v>524.3</v>
      </c>
      <c r="P120" s="133">
        <v>0</v>
      </c>
      <c r="Q120" s="132">
        <v>0</v>
      </c>
      <c r="R120" s="133">
        <f>200+99.7+224.6</f>
        <v>524.3</v>
      </c>
      <c r="S120" s="134">
        <v>16074.08</v>
      </c>
      <c r="T120" s="135">
        <f t="shared" si="39"/>
        <v>30.658172801831014</v>
      </c>
      <c r="U120" s="144">
        <f t="shared" si="40"/>
        <v>174.76666666666665</v>
      </c>
      <c r="V120" s="5"/>
    </row>
    <row r="121" spans="1:22" ht="13.5" customHeight="1">
      <c r="A121" s="1" t="s">
        <v>70</v>
      </c>
      <c r="B121" s="14"/>
      <c r="C121" s="83" t="s">
        <v>242</v>
      </c>
      <c r="D121" s="160">
        <f t="shared" si="45"/>
        <v>10</v>
      </c>
      <c r="E121" s="210">
        <f aca="true" t="shared" si="47" ref="E121:L121">SUM(E117:E120)</f>
        <v>0</v>
      </c>
      <c r="F121" s="211">
        <f t="shared" si="47"/>
        <v>0</v>
      </c>
      <c r="G121" s="211">
        <f t="shared" si="47"/>
        <v>0</v>
      </c>
      <c r="H121" s="211">
        <f t="shared" si="47"/>
        <v>0</v>
      </c>
      <c r="I121" s="211">
        <f t="shared" si="47"/>
        <v>10</v>
      </c>
      <c r="J121" s="211">
        <f t="shared" si="47"/>
        <v>0</v>
      </c>
      <c r="K121" s="211">
        <f t="shared" si="47"/>
        <v>0</v>
      </c>
      <c r="L121" s="211">
        <f t="shared" si="47"/>
        <v>0</v>
      </c>
      <c r="M121" s="211">
        <f t="shared" si="46"/>
        <v>10</v>
      </c>
      <c r="N121" s="211">
        <f>SUM(N117:N120)</f>
        <v>10</v>
      </c>
      <c r="O121" s="137">
        <f t="shared" si="44"/>
        <v>1104</v>
      </c>
      <c r="P121" s="138">
        <f>SUM(P117:P120)</f>
        <v>0</v>
      </c>
      <c r="Q121" s="138">
        <f>SUM(Q117:Q120)</f>
        <v>0</v>
      </c>
      <c r="R121" s="138">
        <f>SUM(R117:R120)</f>
        <v>1104</v>
      </c>
      <c r="S121" s="141">
        <f>SUM(S117:S120)</f>
        <v>34725.79</v>
      </c>
      <c r="T121" s="142">
        <f t="shared" si="39"/>
        <v>31.454519927536232</v>
      </c>
      <c r="U121" s="146">
        <f t="shared" si="40"/>
        <v>110.4</v>
      </c>
      <c r="V121" s="5"/>
    </row>
    <row r="122" spans="1:22" ht="13.5" customHeight="1">
      <c r="A122" s="37"/>
      <c r="B122" s="2"/>
      <c r="C122" s="11" t="s">
        <v>71</v>
      </c>
      <c r="D122" s="38">
        <f t="shared" si="45"/>
        <v>3</v>
      </c>
      <c r="E122" s="38">
        <v>0</v>
      </c>
      <c r="F122" s="38">
        <v>0</v>
      </c>
      <c r="G122" s="38">
        <v>0</v>
      </c>
      <c r="H122" s="38">
        <v>0</v>
      </c>
      <c r="I122" s="38">
        <v>1</v>
      </c>
      <c r="J122" s="38">
        <v>2</v>
      </c>
      <c r="K122" s="38">
        <v>0</v>
      </c>
      <c r="L122" s="38">
        <v>0</v>
      </c>
      <c r="M122" s="38">
        <f t="shared" si="46"/>
        <v>1</v>
      </c>
      <c r="N122" s="38">
        <v>1</v>
      </c>
      <c r="O122" s="125">
        <f t="shared" si="44"/>
        <v>232.2</v>
      </c>
      <c r="P122" s="126">
        <v>0</v>
      </c>
      <c r="Q122" s="127">
        <v>0</v>
      </c>
      <c r="R122" s="126">
        <v>232.2</v>
      </c>
      <c r="S122" s="128">
        <v>6757.02</v>
      </c>
      <c r="T122" s="129">
        <f t="shared" si="39"/>
        <v>29.100000000000005</v>
      </c>
      <c r="U122" s="73">
        <f t="shared" si="40"/>
        <v>232.2</v>
      </c>
      <c r="V122" s="5"/>
    </row>
    <row r="123" spans="2:22" ht="13.5" customHeight="1">
      <c r="B123" s="1" t="s">
        <v>72</v>
      </c>
      <c r="C123" s="11" t="s">
        <v>73</v>
      </c>
      <c r="D123" s="38">
        <f t="shared" si="45"/>
        <v>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</v>
      </c>
      <c r="K123" s="38">
        <v>0</v>
      </c>
      <c r="L123" s="38">
        <v>0</v>
      </c>
      <c r="M123" s="38">
        <f t="shared" si="46"/>
        <v>0</v>
      </c>
      <c r="N123" s="38">
        <v>0</v>
      </c>
      <c r="O123" s="125">
        <f t="shared" si="44"/>
        <v>0</v>
      </c>
      <c r="P123" s="126">
        <v>0</v>
      </c>
      <c r="Q123" s="127">
        <v>0</v>
      </c>
      <c r="R123" s="126">
        <v>0</v>
      </c>
      <c r="S123" s="128">
        <v>0</v>
      </c>
      <c r="T123" s="129" t="str">
        <f t="shared" si="39"/>
        <v>-</v>
      </c>
      <c r="U123" s="73" t="str">
        <f t="shared" si="40"/>
        <v>-</v>
      </c>
      <c r="V123" s="47"/>
    </row>
    <row r="124" spans="2:22" ht="13.5" customHeight="1">
      <c r="B124" s="1"/>
      <c r="C124" s="12" t="s">
        <v>74</v>
      </c>
      <c r="D124" s="39">
        <f t="shared" si="45"/>
        <v>1</v>
      </c>
      <c r="E124" s="39">
        <v>0</v>
      </c>
      <c r="F124" s="39">
        <v>0</v>
      </c>
      <c r="G124" s="39">
        <v>0</v>
      </c>
      <c r="H124" s="39">
        <v>0</v>
      </c>
      <c r="I124" s="39">
        <v>1</v>
      </c>
      <c r="J124" s="39">
        <v>0</v>
      </c>
      <c r="K124" s="39">
        <v>0</v>
      </c>
      <c r="L124" s="39">
        <v>0</v>
      </c>
      <c r="M124" s="39">
        <f t="shared" si="46"/>
        <v>1</v>
      </c>
      <c r="N124" s="39">
        <v>1</v>
      </c>
      <c r="O124" s="130">
        <f t="shared" si="44"/>
        <v>102.1</v>
      </c>
      <c r="P124" s="133">
        <v>0</v>
      </c>
      <c r="Q124" s="132">
        <v>0</v>
      </c>
      <c r="R124" s="133">
        <v>102.1</v>
      </c>
      <c r="S124" s="134">
        <v>3614.34</v>
      </c>
      <c r="T124" s="135">
        <f t="shared" si="39"/>
        <v>35.400000000000006</v>
      </c>
      <c r="U124" s="144">
        <f t="shared" si="40"/>
        <v>102.1</v>
      </c>
      <c r="V124" s="5"/>
    </row>
    <row r="125" spans="2:22" ht="13.5" customHeight="1">
      <c r="B125" s="14"/>
      <c r="C125" s="83" t="s">
        <v>242</v>
      </c>
      <c r="D125" s="136">
        <f t="shared" si="45"/>
        <v>7</v>
      </c>
      <c r="E125" s="136">
        <f aca="true" t="shared" si="48" ref="E125:L125">SUM(E122:E124)</f>
        <v>0</v>
      </c>
      <c r="F125" s="136">
        <f t="shared" si="48"/>
        <v>0</v>
      </c>
      <c r="G125" s="136">
        <f t="shared" si="48"/>
        <v>0</v>
      </c>
      <c r="H125" s="136">
        <f t="shared" si="48"/>
        <v>0</v>
      </c>
      <c r="I125" s="136">
        <f t="shared" si="48"/>
        <v>2</v>
      </c>
      <c r="J125" s="136">
        <f t="shared" si="48"/>
        <v>5</v>
      </c>
      <c r="K125" s="136">
        <f t="shared" si="48"/>
        <v>0</v>
      </c>
      <c r="L125" s="136">
        <f t="shared" si="48"/>
        <v>0</v>
      </c>
      <c r="M125" s="136">
        <f t="shared" si="46"/>
        <v>2</v>
      </c>
      <c r="N125" s="136">
        <f>SUM(N122:N124)</f>
        <v>2</v>
      </c>
      <c r="O125" s="137">
        <f t="shared" si="44"/>
        <v>334.29999999999995</v>
      </c>
      <c r="P125" s="138">
        <v>0</v>
      </c>
      <c r="Q125" s="139">
        <f>SUM(Q122:Q124)</f>
        <v>0</v>
      </c>
      <c r="R125" s="138">
        <f>SUM(R122:R124)</f>
        <v>334.29999999999995</v>
      </c>
      <c r="S125" s="141">
        <f>SUM(S122:S124)</f>
        <v>10371.36</v>
      </c>
      <c r="T125" s="142">
        <f t="shared" si="39"/>
        <v>31.024110080765784</v>
      </c>
      <c r="U125" s="146">
        <f t="shared" si="40"/>
        <v>167.14999999999998</v>
      </c>
      <c r="V125" s="5"/>
    </row>
    <row r="126" spans="1:22" ht="13.5" customHeight="1" thickBot="1">
      <c r="A126" s="18"/>
      <c r="B126" s="106" t="s">
        <v>154</v>
      </c>
      <c r="C126" s="107"/>
      <c r="D126" s="177">
        <f t="shared" si="45"/>
        <v>17</v>
      </c>
      <c r="E126" s="178">
        <f aca="true" t="shared" si="49" ref="E126:L126">E121+E125</f>
        <v>0</v>
      </c>
      <c r="F126" s="178">
        <f t="shared" si="49"/>
        <v>0</v>
      </c>
      <c r="G126" s="178">
        <f t="shared" si="49"/>
        <v>0</v>
      </c>
      <c r="H126" s="178">
        <f t="shared" si="49"/>
        <v>0</v>
      </c>
      <c r="I126" s="178">
        <f t="shared" si="49"/>
        <v>12</v>
      </c>
      <c r="J126" s="178">
        <f t="shared" si="49"/>
        <v>5</v>
      </c>
      <c r="K126" s="178">
        <f t="shared" si="49"/>
        <v>0</v>
      </c>
      <c r="L126" s="178">
        <f t="shared" si="49"/>
        <v>0</v>
      </c>
      <c r="M126" s="178">
        <f t="shared" si="46"/>
        <v>12</v>
      </c>
      <c r="N126" s="178">
        <f>N121+N125</f>
        <v>12</v>
      </c>
      <c r="O126" s="179">
        <f t="shared" si="44"/>
        <v>1438.3</v>
      </c>
      <c r="P126" s="180">
        <f>P121+P125</f>
        <v>0</v>
      </c>
      <c r="Q126" s="181">
        <f>Q121+Q125</f>
        <v>0</v>
      </c>
      <c r="R126" s="180">
        <f>R121+R125</f>
        <v>1438.3</v>
      </c>
      <c r="S126" s="182">
        <f>S121+S125</f>
        <v>45097.15</v>
      </c>
      <c r="T126" s="183">
        <f t="shared" si="39"/>
        <v>31.354480984495588</v>
      </c>
      <c r="U126" s="184">
        <f t="shared" si="40"/>
        <v>119.85833333333333</v>
      </c>
      <c r="V126" s="5"/>
    </row>
    <row r="127" spans="1:22" ht="13.5" customHeight="1">
      <c r="A127" s="41"/>
      <c r="B127" s="286" t="s">
        <v>76</v>
      </c>
      <c r="C127" s="287" t="s">
        <v>75</v>
      </c>
      <c r="D127" s="212">
        <f t="shared" si="45"/>
        <v>2</v>
      </c>
      <c r="E127" s="54">
        <v>0</v>
      </c>
      <c r="F127" s="54">
        <v>0</v>
      </c>
      <c r="G127" s="54">
        <v>0</v>
      </c>
      <c r="H127" s="54">
        <v>0</v>
      </c>
      <c r="I127" s="54">
        <v>1</v>
      </c>
      <c r="J127" s="54">
        <v>1</v>
      </c>
      <c r="K127" s="54">
        <v>0</v>
      </c>
      <c r="L127" s="54">
        <v>0</v>
      </c>
      <c r="M127" s="54">
        <f t="shared" si="46"/>
        <v>1</v>
      </c>
      <c r="N127" s="54">
        <v>1</v>
      </c>
      <c r="O127" s="213">
        <f t="shared" si="44"/>
        <v>124.9</v>
      </c>
      <c r="P127" s="214">
        <v>0</v>
      </c>
      <c r="Q127" s="215">
        <v>0</v>
      </c>
      <c r="R127" s="214">
        <v>124.9</v>
      </c>
      <c r="S127" s="322">
        <v>2385.59</v>
      </c>
      <c r="T127" s="216">
        <f t="shared" si="39"/>
        <v>19.1</v>
      </c>
      <c r="U127" s="217">
        <f t="shared" si="40"/>
        <v>124.9</v>
      </c>
      <c r="V127" s="47"/>
    </row>
    <row r="128" spans="1:22" s="57" customFormat="1" ht="13.5" customHeight="1" hidden="1" outlineLevel="1">
      <c r="A128" s="55"/>
      <c r="B128" s="114" t="s">
        <v>210</v>
      </c>
      <c r="C128" s="115"/>
      <c r="D128" s="166">
        <f aca="true" t="shared" si="50" ref="D128:U128">D127</f>
        <v>2</v>
      </c>
      <c r="E128" s="218">
        <f t="shared" si="50"/>
        <v>0</v>
      </c>
      <c r="F128" s="218">
        <f t="shared" si="50"/>
        <v>0</v>
      </c>
      <c r="G128" s="218">
        <f t="shared" si="50"/>
        <v>0</v>
      </c>
      <c r="H128" s="218">
        <f t="shared" si="50"/>
        <v>0</v>
      </c>
      <c r="I128" s="218">
        <f t="shared" si="50"/>
        <v>1</v>
      </c>
      <c r="J128" s="218">
        <f t="shared" si="50"/>
        <v>1</v>
      </c>
      <c r="K128" s="218">
        <f t="shared" si="50"/>
        <v>0</v>
      </c>
      <c r="L128" s="218">
        <f t="shared" si="50"/>
        <v>0</v>
      </c>
      <c r="M128" s="218">
        <f t="shared" si="50"/>
        <v>1</v>
      </c>
      <c r="N128" s="218">
        <f t="shared" si="50"/>
        <v>1</v>
      </c>
      <c r="O128" s="219">
        <f t="shared" si="50"/>
        <v>124.9</v>
      </c>
      <c r="P128" s="220">
        <f t="shared" si="50"/>
        <v>0</v>
      </c>
      <c r="Q128" s="221">
        <f t="shared" si="50"/>
        <v>0</v>
      </c>
      <c r="R128" s="220">
        <f t="shared" si="50"/>
        <v>124.9</v>
      </c>
      <c r="S128" s="222">
        <f t="shared" si="50"/>
        <v>2385.59</v>
      </c>
      <c r="T128" s="223">
        <f t="shared" si="50"/>
        <v>19.1</v>
      </c>
      <c r="U128" s="224">
        <f t="shared" si="50"/>
        <v>124.9</v>
      </c>
      <c r="V128" s="56"/>
    </row>
    <row r="129" spans="1:22" ht="13.5" customHeight="1" collapsed="1">
      <c r="A129" s="15"/>
      <c r="B129" s="58"/>
      <c r="C129" s="11" t="s">
        <v>78</v>
      </c>
      <c r="D129" s="38">
        <f>SUM(E129:L129)</f>
        <v>1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1</v>
      </c>
      <c r="K129" s="38">
        <v>0</v>
      </c>
      <c r="L129" s="38">
        <v>0</v>
      </c>
      <c r="M129" s="38">
        <f>SUM(E129:I129)</f>
        <v>0</v>
      </c>
      <c r="N129" s="38">
        <v>0</v>
      </c>
      <c r="O129" s="125">
        <f>IF(AND(P129=0,Q129=0,R129=0),0,SUM(P129:R129))</f>
        <v>0</v>
      </c>
      <c r="P129" s="126">
        <v>0</v>
      </c>
      <c r="Q129" s="127">
        <v>0</v>
      </c>
      <c r="R129" s="126">
        <v>0</v>
      </c>
      <c r="S129" s="128">
        <v>0</v>
      </c>
      <c r="T129" s="149" t="str">
        <f aca="true" t="shared" si="51" ref="T129:T156">IF(O129=0,"-",S129/O129)</f>
        <v>-</v>
      </c>
      <c r="U129" s="150" t="str">
        <f aca="true" t="shared" si="52" ref="U129:U156">IF(O129=0,"-",O129/N129)</f>
        <v>-</v>
      </c>
      <c r="V129" s="47"/>
    </row>
    <row r="130" spans="1:22" ht="13.5" customHeight="1">
      <c r="A130" s="15"/>
      <c r="B130" s="2"/>
      <c r="C130" s="11" t="s">
        <v>79</v>
      </c>
      <c r="D130" s="38">
        <f>SUM(E130:L130)</f>
        <v>2</v>
      </c>
      <c r="E130" s="38">
        <v>0</v>
      </c>
      <c r="F130" s="38">
        <v>0</v>
      </c>
      <c r="G130" s="38">
        <v>0</v>
      </c>
      <c r="H130" s="38">
        <v>0</v>
      </c>
      <c r="I130" s="38">
        <v>1</v>
      </c>
      <c r="J130" s="38">
        <v>1</v>
      </c>
      <c r="K130" s="38">
        <v>0</v>
      </c>
      <c r="L130" s="38">
        <v>0</v>
      </c>
      <c r="M130" s="38">
        <f>SUM(E130:I130)</f>
        <v>1</v>
      </c>
      <c r="N130" s="38">
        <v>1</v>
      </c>
      <c r="O130" s="125">
        <f>IF(AND(P130=0,Q130=0,R130=0),0,SUM(P130:R130))</f>
        <v>285.8</v>
      </c>
      <c r="P130" s="151">
        <v>0</v>
      </c>
      <c r="Q130" s="127">
        <v>0</v>
      </c>
      <c r="R130" s="151">
        <v>285.8</v>
      </c>
      <c r="S130" s="128">
        <v>7545.12</v>
      </c>
      <c r="T130" s="129">
        <f>IF(O130=0,"-",S130/O130)</f>
        <v>26.4</v>
      </c>
      <c r="U130" s="73">
        <f>IF(O130=0,"-",O130/N130)</f>
        <v>285.8</v>
      </c>
      <c r="V130" s="47"/>
    </row>
    <row r="131" spans="1:22" ht="13.5" customHeight="1">
      <c r="A131" s="2" t="s">
        <v>180</v>
      </c>
      <c r="B131" s="16" t="s">
        <v>77</v>
      </c>
      <c r="C131" s="11" t="s">
        <v>80</v>
      </c>
      <c r="D131" s="38">
        <f>SUM(E131:L131)</f>
        <v>3</v>
      </c>
      <c r="E131" s="38">
        <v>1</v>
      </c>
      <c r="F131" s="38">
        <v>1</v>
      </c>
      <c r="G131" s="38">
        <v>0</v>
      </c>
      <c r="H131" s="38">
        <v>0</v>
      </c>
      <c r="I131" s="38">
        <v>1</v>
      </c>
      <c r="J131" s="38">
        <v>0</v>
      </c>
      <c r="K131" s="38">
        <v>0</v>
      </c>
      <c r="L131" s="38">
        <v>0</v>
      </c>
      <c r="M131" s="38">
        <f>SUM(E131:I131)</f>
        <v>3</v>
      </c>
      <c r="N131" s="38">
        <v>3</v>
      </c>
      <c r="O131" s="125">
        <f>IF(AND(P131=0,Q131=0,R131=0),0,SUM(P131:R131))</f>
        <v>52.339999999999996</v>
      </c>
      <c r="P131" s="126">
        <f>2.14+2.9</f>
        <v>5.04</v>
      </c>
      <c r="Q131" s="127">
        <v>0</v>
      </c>
      <c r="R131" s="126">
        <v>47.3</v>
      </c>
      <c r="S131" s="128">
        <v>733.37</v>
      </c>
      <c r="T131" s="129">
        <f>IF(O131=0,"-",S131/O131)</f>
        <v>14.011654566297288</v>
      </c>
      <c r="U131" s="73">
        <f>IF(O131=0,"-",O131/N131)</f>
        <v>17.446666666666665</v>
      </c>
      <c r="V131" s="47"/>
    </row>
    <row r="132" spans="1:22" ht="13.5" customHeight="1">
      <c r="A132" s="5"/>
      <c r="B132" s="45"/>
      <c r="C132" s="11" t="s">
        <v>162</v>
      </c>
      <c r="D132" s="38">
        <f aca="true" t="shared" si="53" ref="D132:D158">SUM(E132:L132)</f>
        <v>1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1</v>
      </c>
      <c r="K132" s="38">
        <v>0</v>
      </c>
      <c r="L132" s="38">
        <v>0</v>
      </c>
      <c r="M132" s="38">
        <f>SUM(E132:I132)</f>
        <v>0</v>
      </c>
      <c r="N132" s="38">
        <v>0</v>
      </c>
      <c r="O132" s="125">
        <f>IF(AND(P132=0,Q132=0,R132=0),0,SUM(P132:R132))</f>
        <v>0</v>
      </c>
      <c r="P132" s="126">
        <v>0</v>
      </c>
      <c r="Q132" s="127">
        <v>0</v>
      </c>
      <c r="R132" s="126">
        <v>0</v>
      </c>
      <c r="S132" s="128">
        <v>0</v>
      </c>
      <c r="T132" s="149" t="str">
        <f t="shared" si="51"/>
        <v>-</v>
      </c>
      <c r="U132" s="150" t="str">
        <f t="shared" si="52"/>
        <v>-</v>
      </c>
      <c r="V132" s="47"/>
    </row>
    <row r="133" spans="1:22" ht="13.5" customHeight="1">
      <c r="A133" s="5"/>
      <c r="B133" s="45"/>
      <c r="C133" s="11" t="s">
        <v>243</v>
      </c>
      <c r="D133" s="38">
        <f t="shared" si="53"/>
        <v>3</v>
      </c>
      <c r="E133" s="38">
        <v>0</v>
      </c>
      <c r="F133" s="38">
        <v>0</v>
      </c>
      <c r="G133" s="38">
        <v>0</v>
      </c>
      <c r="H133" s="38">
        <v>0</v>
      </c>
      <c r="I133" s="38">
        <v>3</v>
      </c>
      <c r="J133" s="38">
        <v>0</v>
      </c>
      <c r="K133" s="38">
        <v>0</v>
      </c>
      <c r="L133" s="38">
        <v>0</v>
      </c>
      <c r="M133" s="38">
        <v>3</v>
      </c>
      <c r="N133" s="38">
        <v>3</v>
      </c>
      <c r="O133" s="125">
        <f>IF(AND(P133=0,Q133=0,R133=0),0,SUM(P133:R133))</f>
        <v>614.8</v>
      </c>
      <c r="P133" s="126">
        <v>0</v>
      </c>
      <c r="Q133" s="127">
        <v>0</v>
      </c>
      <c r="R133" s="126">
        <f>48.1+58.7+508</f>
        <v>614.8</v>
      </c>
      <c r="S133" s="128">
        <v>8135.68</v>
      </c>
      <c r="T133" s="129">
        <f t="shared" si="51"/>
        <v>13.23305139882889</v>
      </c>
      <c r="U133" s="73">
        <f t="shared" si="52"/>
        <v>204.9333333333333</v>
      </c>
      <c r="V133" s="47"/>
    </row>
    <row r="134" spans="2:22" ht="13.5" customHeight="1">
      <c r="B134" s="14"/>
      <c r="C134" s="84" t="s">
        <v>244</v>
      </c>
      <c r="D134" s="160">
        <f aca="true" t="shared" si="54" ref="D134:S134">SUM(D129:D133)</f>
        <v>10</v>
      </c>
      <c r="E134" s="160">
        <f t="shared" si="54"/>
        <v>1</v>
      </c>
      <c r="F134" s="160">
        <f t="shared" si="54"/>
        <v>1</v>
      </c>
      <c r="G134" s="160">
        <f t="shared" si="54"/>
        <v>0</v>
      </c>
      <c r="H134" s="160">
        <f t="shared" si="54"/>
        <v>0</v>
      </c>
      <c r="I134" s="160">
        <f t="shared" si="54"/>
        <v>5</v>
      </c>
      <c r="J134" s="160">
        <f t="shared" si="54"/>
        <v>3</v>
      </c>
      <c r="K134" s="160">
        <f t="shared" si="54"/>
        <v>0</v>
      </c>
      <c r="L134" s="160">
        <f t="shared" si="54"/>
        <v>0</v>
      </c>
      <c r="M134" s="160">
        <f t="shared" si="54"/>
        <v>7</v>
      </c>
      <c r="N134" s="160">
        <f t="shared" si="54"/>
        <v>7</v>
      </c>
      <c r="O134" s="175">
        <f t="shared" si="54"/>
        <v>952.9399999999999</v>
      </c>
      <c r="P134" s="162">
        <f t="shared" si="54"/>
        <v>5.04</v>
      </c>
      <c r="Q134" s="162">
        <f t="shared" si="54"/>
        <v>0</v>
      </c>
      <c r="R134" s="162">
        <f t="shared" si="54"/>
        <v>947.9</v>
      </c>
      <c r="S134" s="225">
        <f t="shared" si="54"/>
        <v>16414.17</v>
      </c>
      <c r="T134" s="163">
        <f>IF(O134=0,"-",S134/O134)</f>
        <v>17.224767561441432</v>
      </c>
      <c r="U134" s="143">
        <f>IF(O134=0,"-",O134/N134)</f>
        <v>136.1342857142857</v>
      </c>
      <c r="V134" s="47"/>
    </row>
    <row r="135" spans="2:22" ht="13.5" customHeight="1" hidden="1" outlineLevel="1">
      <c r="B135" s="108" t="s">
        <v>201</v>
      </c>
      <c r="C135" s="109"/>
      <c r="D135" s="152">
        <f aca="true" t="shared" si="55" ref="D135:R135">SUM(D129:D133)</f>
        <v>10</v>
      </c>
      <c r="E135" s="152">
        <f t="shared" si="55"/>
        <v>1</v>
      </c>
      <c r="F135" s="152">
        <f t="shared" si="55"/>
        <v>1</v>
      </c>
      <c r="G135" s="152">
        <f t="shared" si="55"/>
        <v>0</v>
      </c>
      <c r="H135" s="152">
        <f t="shared" si="55"/>
        <v>0</v>
      </c>
      <c r="I135" s="152">
        <f t="shared" si="55"/>
        <v>5</v>
      </c>
      <c r="J135" s="152">
        <f t="shared" si="55"/>
        <v>3</v>
      </c>
      <c r="K135" s="152">
        <f t="shared" si="55"/>
        <v>0</v>
      </c>
      <c r="L135" s="152">
        <f t="shared" si="55"/>
        <v>0</v>
      </c>
      <c r="M135" s="152">
        <f t="shared" si="55"/>
        <v>7</v>
      </c>
      <c r="N135" s="152">
        <f t="shared" si="55"/>
        <v>7</v>
      </c>
      <c r="O135" s="226">
        <f t="shared" si="55"/>
        <v>952.9399999999999</v>
      </c>
      <c r="P135" s="227">
        <f t="shared" si="55"/>
        <v>5.04</v>
      </c>
      <c r="Q135" s="227">
        <f t="shared" si="55"/>
        <v>0</v>
      </c>
      <c r="R135" s="227">
        <f t="shared" si="55"/>
        <v>947.9</v>
      </c>
      <c r="S135" s="228">
        <f>SUM(S129:S133)</f>
        <v>16414.17</v>
      </c>
      <c r="T135" s="229">
        <f>IF(O135=0,"-",S135/O135)</f>
        <v>17.224767561441432</v>
      </c>
      <c r="U135" s="229">
        <f>IF(O135=0,"-",O135/N135)</f>
        <v>136.1342857142857</v>
      </c>
      <c r="V135" s="47"/>
    </row>
    <row r="136" spans="1:22" ht="13.5" customHeight="1" collapsed="1" thickBot="1">
      <c r="A136" s="25"/>
      <c r="B136" s="106" t="s">
        <v>154</v>
      </c>
      <c r="C136" s="107"/>
      <c r="D136" s="230">
        <f aca="true" t="shared" si="56" ref="D136:S136">D128+D135</f>
        <v>12</v>
      </c>
      <c r="E136" s="177">
        <f t="shared" si="56"/>
        <v>1</v>
      </c>
      <c r="F136" s="177">
        <f t="shared" si="56"/>
        <v>1</v>
      </c>
      <c r="G136" s="177">
        <f t="shared" si="56"/>
        <v>0</v>
      </c>
      <c r="H136" s="177">
        <f t="shared" si="56"/>
        <v>0</v>
      </c>
      <c r="I136" s="177">
        <f t="shared" si="56"/>
        <v>6</v>
      </c>
      <c r="J136" s="177">
        <f t="shared" si="56"/>
        <v>4</v>
      </c>
      <c r="K136" s="177">
        <f t="shared" si="56"/>
        <v>0</v>
      </c>
      <c r="L136" s="177">
        <f t="shared" si="56"/>
        <v>0</v>
      </c>
      <c r="M136" s="177">
        <f t="shared" si="56"/>
        <v>8</v>
      </c>
      <c r="N136" s="177">
        <f t="shared" si="56"/>
        <v>8</v>
      </c>
      <c r="O136" s="206">
        <f t="shared" si="56"/>
        <v>1077.84</v>
      </c>
      <c r="P136" s="207">
        <f t="shared" si="56"/>
        <v>5.04</v>
      </c>
      <c r="Q136" s="207">
        <f t="shared" si="56"/>
        <v>0</v>
      </c>
      <c r="R136" s="207">
        <f t="shared" si="56"/>
        <v>1072.8</v>
      </c>
      <c r="S136" s="209">
        <f t="shared" si="56"/>
        <v>18799.76</v>
      </c>
      <c r="T136" s="231">
        <f>IF(O136=0,"-",S136/O136)</f>
        <v>17.44206932383285</v>
      </c>
      <c r="U136" s="184">
        <f>IF(O136=0,"-",O136/N136)</f>
        <v>134.73</v>
      </c>
      <c r="V136" s="47"/>
    </row>
    <row r="137" spans="1:22" ht="13.5" customHeight="1">
      <c r="A137" s="59"/>
      <c r="B137" s="60"/>
      <c r="C137" s="61" t="s">
        <v>184</v>
      </c>
      <c r="D137" s="46">
        <v>1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1</v>
      </c>
      <c r="K137" s="38">
        <v>0</v>
      </c>
      <c r="L137" s="38">
        <v>0</v>
      </c>
      <c r="M137" s="38">
        <v>0</v>
      </c>
      <c r="N137" s="38">
        <v>0</v>
      </c>
      <c r="O137" s="174">
        <v>0</v>
      </c>
      <c r="P137" s="127">
        <v>0</v>
      </c>
      <c r="Q137" s="127">
        <v>0</v>
      </c>
      <c r="R137" s="127">
        <v>0</v>
      </c>
      <c r="S137" s="129">
        <v>0</v>
      </c>
      <c r="T137" s="149" t="str">
        <f>IF(O137=0,"-",S137/O137)</f>
        <v>-</v>
      </c>
      <c r="U137" s="150" t="str">
        <f>IF(O137=0,"-",O137/N137)</f>
        <v>-</v>
      </c>
      <c r="V137" s="47"/>
    </row>
    <row r="138" spans="1:22" ht="13.5" customHeight="1">
      <c r="A138" s="1"/>
      <c r="B138" s="1"/>
      <c r="C138" s="11" t="s">
        <v>245</v>
      </c>
      <c r="D138" s="46">
        <f t="shared" si="53"/>
        <v>1</v>
      </c>
      <c r="E138" s="38">
        <v>0</v>
      </c>
      <c r="F138" s="38">
        <v>1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f>SUM(E138:I138)</f>
        <v>1</v>
      </c>
      <c r="N138" s="38">
        <v>0</v>
      </c>
      <c r="O138" s="125">
        <f aca="true" t="shared" si="57" ref="O138:O167">IF(AND(P138=0,Q138=0,R138=0),0,SUM(P138:R138))</f>
        <v>0</v>
      </c>
      <c r="P138" s="126">
        <v>0</v>
      </c>
      <c r="Q138" s="127">
        <v>0</v>
      </c>
      <c r="R138" s="126">
        <v>0</v>
      </c>
      <c r="S138" s="128">
        <v>0</v>
      </c>
      <c r="T138" s="149" t="str">
        <f t="shared" si="51"/>
        <v>-</v>
      </c>
      <c r="U138" s="150" t="str">
        <f t="shared" si="52"/>
        <v>-</v>
      </c>
      <c r="V138" s="5"/>
    </row>
    <row r="139" spans="1:22" ht="13.5" customHeight="1">
      <c r="A139" s="15"/>
      <c r="B139" s="1"/>
      <c r="C139" s="11" t="s">
        <v>246</v>
      </c>
      <c r="D139" s="46">
        <f t="shared" si="53"/>
        <v>2</v>
      </c>
      <c r="E139" s="38">
        <v>0</v>
      </c>
      <c r="F139" s="38">
        <v>0</v>
      </c>
      <c r="G139" s="38">
        <v>0</v>
      </c>
      <c r="H139" s="38">
        <v>0</v>
      </c>
      <c r="I139" s="38">
        <v>1</v>
      </c>
      <c r="J139" s="38">
        <v>0</v>
      </c>
      <c r="K139" s="38">
        <v>1</v>
      </c>
      <c r="L139" s="38">
        <v>0</v>
      </c>
      <c r="M139" s="38">
        <f aca="true" t="shared" si="58" ref="M139:M151">SUM(E139:I139)</f>
        <v>1</v>
      </c>
      <c r="N139" s="38">
        <v>1</v>
      </c>
      <c r="O139" s="125">
        <f t="shared" si="57"/>
        <v>170.9</v>
      </c>
      <c r="P139" s="126">
        <v>0</v>
      </c>
      <c r="Q139" s="127">
        <v>0</v>
      </c>
      <c r="R139" s="126">
        <v>170.9</v>
      </c>
      <c r="S139" s="128">
        <v>4135.78</v>
      </c>
      <c r="T139" s="129">
        <f t="shared" si="51"/>
        <v>24.2</v>
      </c>
      <c r="U139" s="73">
        <f t="shared" si="52"/>
        <v>170.9</v>
      </c>
      <c r="V139" s="5"/>
    </row>
    <row r="140" spans="1:22" ht="13.5" customHeight="1">
      <c r="A140" s="1" t="s">
        <v>247</v>
      </c>
      <c r="B140" s="16"/>
      <c r="C140" s="11" t="s">
        <v>163</v>
      </c>
      <c r="D140" s="38">
        <f t="shared" si="53"/>
        <v>2</v>
      </c>
      <c r="E140" s="38">
        <v>0</v>
      </c>
      <c r="F140" s="38">
        <v>0</v>
      </c>
      <c r="G140" s="38">
        <v>0</v>
      </c>
      <c r="H140" s="38">
        <v>1</v>
      </c>
      <c r="I140" s="38">
        <v>0</v>
      </c>
      <c r="J140" s="38">
        <v>1</v>
      </c>
      <c r="K140" s="38">
        <v>0</v>
      </c>
      <c r="L140" s="38">
        <v>0</v>
      </c>
      <c r="M140" s="38">
        <f>SUM(E140:I140)</f>
        <v>1</v>
      </c>
      <c r="N140" s="38">
        <v>0</v>
      </c>
      <c r="O140" s="125">
        <f t="shared" si="57"/>
        <v>0</v>
      </c>
      <c r="P140" s="126">
        <v>0</v>
      </c>
      <c r="Q140" s="127">
        <v>0</v>
      </c>
      <c r="R140" s="126">
        <v>0</v>
      </c>
      <c r="S140" s="128">
        <v>0</v>
      </c>
      <c r="T140" s="129" t="str">
        <f t="shared" si="51"/>
        <v>-</v>
      </c>
      <c r="U140" s="73" t="str">
        <f t="shared" si="52"/>
        <v>-</v>
      </c>
      <c r="V140" s="5"/>
    </row>
    <row r="141" spans="1:22" ht="13.5" customHeight="1">
      <c r="A141" s="1"/>
      <c r="B141" s="16"/>
      <c r="C141" s="11" t="s">
        <v>137</v>
      </c>
      <c r="D141" s="38">
        <f t="shared" si="53"/>
        <v>1</v>
      </c>
      <c r="E141" s="38">
        <v>0</v>
      </c>
      <c r="F141" s="38">
        <v>0</v>
      </c>
      <c r="G141" s="38">
        <v>0</v>
      </c>
      <c r="H141" s="38">
        <v>0</v>
      </c>
      <c r="I141" s="38">
        <v>1</v>
      </c>
      <c r="J141" s="38">
        <v>0</v>
      </c>
      <c r="K141" s="38">
        <v>0</v>
      </c>
      <c r="L141" s="38">
        <v>0</v>
      </c>
      <c r="M141" s="38">
        <f t="shared" si="58"/>
        <v>1</v>
      </c>
      <c r="N141" s="38">
        <v>0</v>
      </c>
      <c r="O141" s="125">
        <f t="shared" si="57"/>
        <v>0</v>
      </c>
      <c r="P141" s="126">
        <v>0</v>
      </c>
      <c r="Q141" s="127">
        <v>0</v>
      </c>
      <c r="R141" s="126">
        <v>0</v>
      </c>
      <c r="S141" s="128">
        <v>0</v>
      </c>
      <c r="T141" s="129" t="str">
        <f t="shared" si="51"/>
        <v>-</v>
      </c>
      <c r="U141" s="73" t="str">
        <f>IF(O141=0,"-",O141/N141)</f>
        <v>-</v>
      </c>
      <c r="V141" s="5"/>
    </row>
    <row r="142" spans="1:22" ht="13.5" customHeight="1">
      <c r="A142" s="1"/>
      <c r="B142" s="16"/>
      <c r="C142" s="11" t="s">
        <v>148</v>
      </c>
      <c r="D142" s="38">
        <f>SUM(E142:L142)</f>
        <v>1</v>
      </c>
      <c r="E142" s="38">
        <v>0</v>
      </c>
      <c r="F142" s="38">
        <v>0</v>
      </c>
      <c r="G142" s="38">
        <v>0</v>
      </c>
      <c r="H142" s="38">
        <v>0</v>
      </c>
      <c r="I142" s="38">
        <v>1</v>
      </c>
      <c r="J142" s="38">
        <v>0</v>
      </c>
      <c r="K142" s="38">
        <v>0</v>
      </c>
      <c r="L142" s="38">
        <v>0</v>
      </c>
      <c r="M142" s="38">
        <f>SUM(E142:I142)</f>
        <v>1</v>
      </c>
      <c r="N142" s="38">
        <v>1</v>
      </c>
      <c r="O142" s="125">
        <f>IF(AND(P142=0,Q142=0,R142=0),0,SUM(P142:R142))</f>
        <v>128.3</v>
      </c>
      <c r="P142" s="126">
        <v>0</v>
      </c>
      <c r="Q142" s="127">
        <v>0</v>
      </c>
      <c r="R142" s="126">
        <v>128.3</v>
      </c>
      <c r="S142" s="128">
        <v>2181.1</v>
      </c>
      <c r="T142" s="129">
        <f>IF(O142=0,"-",S142/O142)</f>
        <v>16.999999999999996</v>
      </c>
      <c r="U142" s="73">
        <f>IF(O142=0,"-",O142/N142)</f>
        <v>128.3</v>
      </c>
      <c r="V142" s="5"/>
    </row>
    <row r="143" spans="1:22" ht="13.5" customHeight="1">
      <c r="A143" s="1"/>
      <c r="B143" s="16"/>
      <c r="C143" s="11" t="s">
        <v>138</v>
      </c>
      <c r="D143" s="38">
        <f t="shared" si="53"/>
        <v>1</v>
      </c>
      <c r="E143" s="38">
        <v>0</v>
      </c>
      <c r="F143" s="38">
        <v>0</v>
      </c>
      <c r="G143" s="38">
        <v>0</v>
      </c>
      <c r="H143" s="38">
        <v>0</v>
      </c>
      <c r="I143" s="38">
        <v>1</v>
      </c>
      <c r="J143" s="38">
        <v>0</v>
      </c>
      <c r="K143" s="38">
        <v>0</v>
      </c>
      <c r="L143" s="38">
        <v>0</v>
      </c>
      <c r="M143" s="38">
        <f t="shared" si="58"/>
        <v>1</v>
      </c>
      <c r="N143" s="38">
        <v>1</v>
      </c>
      <c r="O143" s="125">
        <f t="shared" si="57"/>
        <v>990.7</v>
      </c>
      <c r="P143" s="126">
        <v>0</v>
      </c>
      <c r="Q143" s="127">
        <v>0</v>
      </c>
      <c r="R143" s="126">
        <v>990.7</v>
      </c>
      <c r="S143" s="128">
        <v>15256.78</v>
      </c>
      <c r="T143" s="129">
        <f t="shared" si="51"/>
        <v>15.4</v>
      </c>
      <c r="U143" s="73">
        <f t="shared" si="52"/>
        <v>990.7</v>
      </c>
      <c r="V143" s="5"/>
    </row>
    <row r="144" spans="1:22" ht="13.5" customHeight="1">
      <c r="A144" s="15"/>
      <c r="B144" s="2"/>
      <c r="C144" s="11" t="s">
        <v>81</v>
      </c>
      <c r="D144" s="38">
        <f t="shared" si="53"/>
        <v>4</v>
      </c>
      <c r="E144" s="38">
        <v>0</v>
      </c>
      <c r="F144" s="38">
        <v>0</v>
      </c>
      <c r="G144" s="38">
        <v>0</v>
      </c>
      <c r="H144" s="38">
        <v>1</v>
      </c>
      <c r="I144" s="38">
        <v>0</v>
      </c>
      <c r="J144" s="38">
        <v>3</v>
      </c>
      <c r="K144" s="38">
        <v>0</v>
      </c>
      <c r="L144" s="38">
        <v>0</v>
      </c>
      <c r="M144" s="38">
        <f t="shared" si="58"/>
        <v>1</v>
      </c>
      <c r="N144" s="38">
        <v>1</v>
      </c>
      <c r="O144" s="125">
        <f t="shared" si="57"/>
        <v>7.5</v>
      </c>
      <c r="P144" s="126">
        <v>7.5</v>
      </c>
      <c r="Q144" s="127">
        <v>0</v>
      </c>
      <c r="R144" s="126">
        <v>0</v>
      </c>
      <c r="S144" s="128">
        <v>120</v>
      </c>
      <c r="T144" s="129">
        <f t="shared" si="51"/>
        <v>16</v>
      </c>
      <c r="U144" s="73">
        <f t="shared" si="52"/>
        <v>7.5</v>
      </c>
      <c r="V144" s="5"/>
    </row>
    <row r="145" spans="1:22" ht="13.5" customHeight="1">
      <c r="A145" s="15"/>
      <c r="B145" s="2"/>
      <c r="C145" s="11" t="s">
        <v>82</v>
      </c>
      <c r="D145" s="38">
        <f t="shared" si="53"/>
        <v>2</v>
      </c>
      <c r="E145" s="38">
        <v>0</v>
      </c>
      <c r="F145" s="38">
        <v>0</v>
      </c>
      <c r="G145" s="38">
        <v>1</v>
      </c>
      <c r="H145" s="38">
        <v>0</v>
      </c>
      <c r="I145" s="38">
        <v>0</v>
      </c>
      <c r="J145" s="38">
        <v>0</v>
      </c>
      <c r="K145" s="38">
        <v>1</v>
      </c>
      <c r="L145" s="38">
        <v>0</v>
      </c>
      <c r="M145" s="38">
        <f t="shared" si="58"/>
        <v>1</v>
      </c>
      <c r="N145" s="38">
        <v>1</v>
      </c>
      <c r="O145" s="125">
        <f t="shared" si="57"/>
        <v>1.9</v>
      </c>
      <c r="P145" s="127">
        <v>1.9</v>
      </c>
      <c r="Q145" s="127">
        <v>0</v>
      </c>
      <c r="R145" s="126">
        <v>0</v>
      </c>
      <c r="S145" s="323">
        <v>19.38</v>
      </c>
      <c r="T145" s="129">
        <f t="shared" si="51"/>
        <v>10.2</v>
      </c>
      <c r="U145" s="73">
        <f t="shared" si="52"/>
        <v>1.9</v>
      </c>
      <c r="V145" s="5"/>
    </row>
    <row r="146" spans="1:22" ht="13.5" customHeight="1">
      <c r="A146" s="1" t="s">
        <v>248</v>
      </c>
      <c r="B146" s="1" t="s">
        <v>248</v>
      </c>
      <c r="C146" s="11" t="s">
        <v>193</v>
      </c>
      <c r="D146" s="38">
        <f t="shared" si="53"/>
        <v>1</v>
      </c>
      <c r="E146" s="38">
        <v>0</v>
      </c>
      <c r="F146" s="38">
        <v>0</v>
      </c>
      <c r="G146" s="38">
        <v>0</v>
      </c>
      <c r="H146" s="38">
        <v>0</v>
      </c>
      <c r="I146" s="38">
        <v>1</v>
      </c>
      <c r="J146" s="38">
        <v>0</v>
      </c>
      <c r="K146" s="38">
        <v>0</v>
      </c>
      <c r="L146" s="38">
        <v>0</v>
      </c>
      <c r="M146" s="38">
        <f t="shared" si="58"/>
        <v>1</v>
      </c>
      <c r="N146" s="38">
        <v>1</v>
      </c>
      <c r="O146" s="125">
        <f t="shared" si="57"/>
        <v>137.2</v>
      </c>
      <c r="P146" s="126">
        <v>0</v>
      </c>
      <c r="Q146" s="127">
        <v>0</v>
      </c>
      <c r="R146" s="126">
        <v>137.2</v>
      </c>
      <c r="S146" s="128">
        <v>5323.36</v>
      </c>
      <c r="T146" s="129">
        <f t="shared" si="51"/>
        <v>38.800000000000004</v>
      </c>
      <c r="U146" s="73">
        <f t="shared" si="52"/>
        <v>137.2</v>
      </c>
      <c r="V146" s="5"/>
    </row>
    <row r="147" spans="1:22" ht="13.5" customHeight="1">
      <c r="A147" s="1"/>
      <c r="B147" s="16"/>
      <c r="C147" s="11" t="s">
        <v>185</v>
      </c>
      <c r="D147" s="38">
        <f t="shared" si="53"/>
        <v>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1</v>
      </c>
      <c r="L147" s="38">
        <v>0</v>
      </c>
      <c r="M147" s="38">
        <v>0</v>
      </c>
      <c r="N147" s="38">
        <v>0</v>
      </c>
      <c r="O147" s="174">
        <v>0</v>
      </c>
      <c r="P147" s="127">
        <v>0</v>
      </c>
      <c r="Q147" s="127">
        <v>0</v>
      </c>
      <c r="R147" s="127">
        <v>0</v>
      </c>
      <c r="S147" s="129">
        <v>0</v>
      </c>
      <c r="T147" s="149" t="str">
        <f t="shared" si="51"/>
        <v>-</v>
      </c>
      <c r="U147" s="150" t="str">
        <f t="shared" si="52"/>
        <v>-</v>
      </c>
      <c r="V147" s="5"/>
    </row>
    <row r="148" spans="1:22" ht="13.5" customHeight="1">
      <c r="A148" s="1"/>
      <c r="B148" s="2"/>
      <c r="C148" s="11" t="s">
        <v>83</v>
      </c>
      <c r="D148" s="38">
        <f>SUM(E148:L148)</f>
        <v>2</v>
      </c>
      <c r="E148" s="38">
        <v>0</v>
      </c>
      <c r="F148" s="38">
        <v>0</v>
      </c>
      <c r="G148" s="38">
        <v>1</v>
      </c>
      <c r="H148" s="38">
        <v>0</v>
      </c>
      <c r="I148" s="38">
        <v>1</v>
      </c>
      <c r="J148" s="38">
        <v>0</v>
      </c>
      <c r="K148" s="38">
        <v>0</v>
      </c>
      <c r="L148" s="38">
        <v>0</v>
      </c>
      <c r="M148" s="38">
        <f t="shared" si="58"/>
        <v>2</v>
      </c>
      <c r="N148" s="38">
        <v>2</v>
      </c>
      <c r="O148" s="125">
        <f t="shared" si="57"/>
        <v>138.5</v>
      </c>
      <c r="P148" s="126">
        <v>27</v>
      </c>
      <c r="Q148" s="127">
        <v>0</v>
      </c>
      <c r="R148" s="126">
        <v>111.5</v>
      </c>
      <c r="S148" s="128">
        <v>3192.5</v>
      </c>
      <c r="T148" s="129">
        <f t="shared" si="51"/>
        <v>23.050541516245488</v>
      </c>
      <c r="U148" s="73">
        <f t="shared" si="52"/>
        <v>69.25</v>
      </c>
      <c r="V148" s="5"/>
    </row>
    <row r="149" spans="1:22" ht="13.5" customHeight="1">
      <c r="A149" s="1"/>
      <c r="B149" s="1"/>
      <c r="C149" s="11" t="s">
        <v>84</v>
      </c>
      <c r="D149" s="38">
        <f t="shared" si="53"/>
        <v>2</v>
      </c>
      <c r="E149" s="38">
        <v>0</v>
      </c>
      <c r="F149" s="38">
        <v>0</v>
      </c>
      <c r="G149" s="38">
        <v>0</v>
      </c>
      <c r="H149" s="38">
        <v>0</v>
      </c>
      <c r="I149" s="38">
        <v>2</v>
      </c>
      <c r="J149" s="38">
        <v>0</v>
      </c>
      <c r="K149" s="38">
        <v>0</v>
      </c>
      <c r="L149" s="38">
        <v>0</v>
      </c>
      <c r="M149" s="38">
        <f t="shared" si="58"/>
        <v>2</v>
      </c>
      <c r="N149" s="38">
        <v>2</v>
      </c>
      <c r="O149" s="125">
        <f t="shared" si="57"/>
        <v>23.5</v>
      </c>
      <c r="P149" s="126">
        <v>0</v>
      </c>
      <c r="Q149" s="127">
        <v>0</v>
      </c>
      <c r="R149" s="126">
        <v>23.5</v>
      </c>
      <c r="S149" s="128">
        <v>317.48</v>
      </c>
      <c r="T149" s="129">
        <f t="shared" si="51"/>
        <v>13.509787234042554</v>
      </c>
      <c r="U149" s="73">
        <f t="shared" si="52"/>
        <v>11.75</v>
      </c>
      <c r="V149" s="5"/>
    </row>
    <row r="150" spans="1:22" ht="13.5" customHeight="1">
      <c r="A150" s="15"/>
      <c r="B150" s="2"/>
      <c r="C150" s="11" t="s">
        <v>85</v>
      </c>
      <c r="D150" s="38">
        <f t="shared" si="53"/>
        <v>1</v>
      </c>
      <c r="E150" s="38">
        <v>0</v>
      </c>
      <c r="F150" s="38">
        <v>0</v>
      </c>
      <c r="G150" s="38">
        <v>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f t="shared" si="58"/>
        <v>1</v>
      </c>
      <c r="N150" s="38">
        <v>0</v>
      </c>
      <c r="O150" s="125">
        <f>IF(AND(P150=0,Q150=0,R150=0),0,SUM(P150:R150))</f>
        <v>0</v>
      </c>
      <c r="P150" s="126">
        <v>0</v>
      </c>
      <c r="Q150" s="127">
        <v>0</v>
      </c>
      <c r="R150" s="126">
        <v>0</v>
      </c>
      <c r="S150" s="128">
        <v>0</v>
      </c>
      <c r="T150" s="129" t="str">
        <f t="shared" si="51"/>
        <v>-</v>
      </c>
      <c r="U150" s="73" t="str">
        <f t="shared" si="52"/>
        <v>-</v>
      </c>
      <c r="V150" s="5"/>
    </row>
    <row r="151" spans="1:22" ht="13.5" customHeight="1">
      <c r="A151" s="1" t="s">
        <v>126</v>
      </c>
      <c r="B151" s="1" t="s">
        <v>249</v>
      </c>
      <c r="C151" s="11" t="s">
        <v>250</v>
      </c>
      <c r="D151" s="38">
        <f t="shared" si="53"/>
        <v>1</v>
      </c>
      <c r="E151" s="38">
        <v>0</v>
      </c>
      <c r="F151" s="38">
        <v>0</v>
      </c>
      <c r="G151" s="38">
        <v>0</v>
      </c>
      <c r="H151" s="38">
        <v>0</v>
      </c>
      <c r="I151" s="38">
        <v>1</v>
      </c>
      <c r="J151" s="38">
        <v>0</v>
      </c>
      <c r="K151" s="38">
        <v>0</v>
      </c>
      <c r="L151" s="38">
        <v>0</v>
      </c>
      <c r="M151" s="38">
        <f t="shared" si="58"/>
        <v>1</v>
      </c>
      <c r="N151" s="38">
        <v>1</v>
      </c>
      <c r="O151" s="125">
        <f t="shared" si="57"/>
        <v>183.3</v>
      </c>
      <c r="P151" s="126">
        <v>0</v>
      </c>
      <c r="Q151" s="127">
        <v>0</v>
      </c>
      <c r="R151" s="126">
        <v>183.3</v>
      </c>
      <c r="S151" s="128">
        <v>5187.39</v>
      </c>
      <c r="T151" s="129">
        <f t="shared" si="51"/>
        <v>28.3</v>
      </c>
      <c r="U151" s="73">
        <f t="shared" si="52"/>
        <v>183.3</v>
      </c>
      <c r="V151" s="5"/>
    </row>
    <row r="152" spans="1:22" ht="14.25" customHeight="1">
      <c r="A152" s="15"/>
      <c r="B152" s="1"/>
      <c r="C152" s="11" t="s">
        <v>275</v>
      </c>
      <c r="D152" s="38">
        <v>2</v>
      </c>
      <c r="E152" s="38">
        <v>0</v>
      </c>
      <c r="F152" s="38">
        <v>0</v>
      </c>
      <c r="G152" s="38">
        <v>0</v>
      </c>
      <c r="H152" s="38">
        <v>0</v>
      </c>
      <c r="I152" s="38">
        <v>2</v>
      </c>
      <c r="J152" s="38">
        <v>0</v>
      </c>
      <c r="K152" s="38">
        <v>0</v>
      </c>
      <c r="L152" s="38">
        <v>0</v>
      </c>
      <c r="M152" s="38">
        <f>SUM(E152:I152)</f>
        <v>2</v>
      </c>
      <c r="N152" s="38">
        <v>2</v>
      </c>
      <c r="O152" s="125">
        <f t="shared" si="57"/>
        <v>164.4</v>
      </c>
      <c r="P152" s="126">
        <v>0</v>
      </c>
      <c r="Q152" s="127">
        <v>0</v>
      </c>
      <c r="R152" s="126">
        <v>164.4</v>
      </c>
      <c r="S152" s="128">
        <v>5141.55</v>
      </c>
      <c r="T152" s="129">
        <f t="shared" si="51"/>
        <v>31.27463503649635</v>
      </c>
      <c r="U152" s="73">
        <f>IF(O152=0,"-",O152/N152)</f>
        <v>82.2</v>
      </c>
      <c r="V152" s="5"/>
    </row>
    <row r="153" spans="1:22" ht="13.5" customHeight="1">
      <c r="A153" s="15"/>
      <c r="B153" s="2"/>
      <c r="C153" s="11" t="s">
        <v>276</v>
      </c>
      <c r="D153" s="38">
        <f t="shared" si="53"/>
        <v>12</v>
      </c>
      <c r="E153" s="38">
        <v>11</v>
      </c>
      <c r="F153" s="38">
        <v>0</v>
      </c>
      <c r="G153" s="38">
        <v>1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f aca="true" t="shared" si="59" ref="M153:M164">SUM(E153:I153)</f>
        <v>12</v>
      </c>
      <c r="N153" s="38">
        <v>12</v>
      </c>
      <c r="O153" s="125">
        <f t="shared" si="57"/>
        <v>156.4</v>
      </c>
      <c r="P153" s="126">
        <v>156.4</v>
      </c>
      <c r="Q153" s="127">
        <v>0</v>
      </c>
      <c r="R153" s="126">
        <v>0</v>
      </c>
      <c r="S153" s="128">
        <v>5739.88</v>
      </c>
      <c r="T153" s="129">
        <f t="shared" si="51"/>
        <v>36.7</v>
      </c>
      <c r="U153" s="73">
        <f>IF(O153=0,"-",O153/N153)</f>
        <v>13.033333333333333</v>
      </c>
      <c r="V153" s="5"/>
    </row>
    <row r="154" spans="1:22" ht="13.5" customHeight="1">
      <c r="A154" s="15"/>
      <c r="B154" s="2"/>
      <c r="C154" s="11" t="s">
        <v>186</v>
      </c>
      <c r="D154" s="38">
        <f t="shared" si="53"/>
        <v>1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1</v>
      </c>
      <c r="L154" s="38">
        <v>0</v>
      </c>
      <c r="M154" s="38">
        <f>SUM(E154:I154)</f>
        <v>0</v>
      </c>
      <c r="N154" s="38">
        <v>0</v>
      </c>
      <c r="O154" s="125">
        <v>0</v>
      </c>
      <c r="P154" s="126">
        <v>0</v>
      </c>
      <c r="Q154" s="127">
        <v>0</v>
      </c>
      <c r="R154" s="126">
        <v>0</v>
      </c>
      <c r="S154" s="129">
        <v>0</v>
      </c>
      <c r="T154" s="149" t="str">
        <f t="shared" si="51"/>
        <v>-</v>
      </c>
      <c r="U154" s="150" t="str">
        <f t="shared" si="52"/>
        <v>-</v>
      </c>
      <c r="V154" s="5"/>
    </row>
    <row r="155" spans="1:22" ht="13.5" customHeight="1">
      <c r="A155" s="1"/>
      <c r="B155" s="1"/>
      <c r="C155" s="11" t="s">
        <v>86</v>
      </c>
      <c r="D155" s="38">
        <f t="shared" si="53"/>
        <v>1</v>
      </c>
      <c r="E155" s="38">
        <v>0</v>
      </c>
      <c r="F155" s="38">
        <v>0</v>
      </c>
      <c r="G155" s="38">
        <v>0</v>
      </c>
      <c r="H155" s="38">
        <v>0</v>
      </c>
      <c r="I155" s="38">
        <v>1</v>
      </c>
      <c r="J155" s="38">
        <v>0</v>
      </c>
      <c r="K155" s="38">
        <v>0</v>
      </c>
      <c r="L155" s="38">
        <v>0</v>
      </c>
      <c r="M155" s="38">
        <f t="shared" si="59"/>
        <v>1</v>
      </c>
      <c r="N155" s="38">
        <v>1</v>
      </c>
      <c r="O155" s="125">
        <f t="shared" si="57"/>
        <v>98.7</v>
      </c>
      <c r="P155" s="126">
        <v>0</v>
      </c>
      <c r="Q155" s="127">
        <v>0</v>
      </c>
      <c r="R155" s="126">
        <v>98.7</v>
      </c>
      <c r="S155" s="128">
        <v>3553.2</v>
      </c>
      <c r="T155" s="129">
        <f t="shared" si="51"/>
        <v>36</v>
      </c>
      <c r="U155" s="73">
        <f t="shared" si="52"/>
        <v>98.7</v>
      </c>
      <c r="V155" s="5"/>
    </row>
    <row r="156" spans="1:22" ht="13.5" customHeight="1">
      <c r="A156" s="42"/>
      <c r="B156" s="42"/>
      <c r="C156" s="11" t="s">
        <v>251</v>
      </c>
      <c r="D156" s="38">
        <f t="shared" si="53"/>
        <v>3</v>
      </c>
      <c r="E156" s="38">
        <v>0</v>
      </c>
      <c r="F156" s="38">
        <v>0</v>
      </c>
      <c r="G156" s="38">
        <v>0</v>
      </c>
      <c r="H156" s="38">
        <v>1</v>
      </c>
      <c r="I156" s="38">
        <v>1</v>
      </c>
      <c r="J156" s="38">
        <v>0</v>
      </c>
      <c r="K156" s="38">
        <v>1</v>
      </c>
      <c r="L156" s="38">
        <v>0</v>
      </c>
      <c r="M156" s="38">
        <f t="shared" si="59"/>
        <v>2</v>
      </c>
      <c r="N156" s="38">
        <v>2</v>
      </c>
      <c r="O156" s="125">
        <f t="shared" si="57"/>
        <v>64.2</v>
      </c>
      <c r="P156" s="126">
        <v>0</v>
      </c>
      <c r="Q156" s="127">
        <v>13.8</v>
      </c>
      <c r="R156" s="126">
        <v>50.4</v>
      </c>
      <c r="S156" s="128">
        <v>1119</v>
      </c>
      <c r="T156" s="129">
        <f t="shared" si="51"/>
        <v>17.429906542056074</v>
      </c>
      <c r="U156" s="73">
        <f t="shared" si="52"/>
        <v>32.1</v>
      </c>
      <c r="V156" s="5"/>
    </row>
    <row r="157" spans="1:22" ht="13.5" customHeight="1">
      <c r="A157" s="16"/>
      <c r="B157" s="16"/>
      <c r="C157" s="11" t="s">
        <v>252</v>
      </c>
      <c r="D157" s="38">
        <f t="shared" si="53"/>
        <v>2</v>
      </c>
      <c r="E157" s="38">
        <v>0</v>
      </c>
      <c r="F157" s="38">
        <v>0</v>
      </c>
      <c r="G157" s="38">
        <v>1</v>
      </c>
      <c r="H157" s="38">
        <v>1</v>
      </c>
      <c r="I157" s="38">
        <v>0</v>
      </c>
      <c r="J157" s="38">
        <v>0</v>
      </c>
      <c r="K157" s="38">
        <v>0</v>
      </c>
      <c r="L157" s="38">
        <v>0</v>
      </c>
      <c r="M157" s="38">
        <f t="shared" si="59"/>
        <v>2</v>
      </c>
      <c r="N157" s="38">
        <v>1</v>
      </c>
      <c r="O157" s="125">
        <f t="shared" si="57"/>
        <v>248.7</v>
      </c>
      <c r="P157" s="127">
        <v>248.7</v>
      </c>
      <c r="Q157" s="127">
        <v>0</v>
      </c>
      <c r="R157" s="126">
        <v>0</v>
      </c>
      <c r="S157" s="128">
        <v>7585.35</v>
      </c>
      <c r="T157" s="129">
        <f aca="true" t="shared" si="60" ref="T157:T190">IF(O157=0,"-",S157/O157)</f>
        <v>30.500000000000004</v>
      </c>
      <c r="U157" s="73">
        <f aca="true" t="shared" si="61" ref="U157:U190">IF(O157=0,"-",O157/N157)</f>
        <v>248.7</v>
      </c>
      <c r="V157" s="5"/>
    </row>
    <row r="158" spans="2:22" ht="13.5" customHeight="1">
      <c r="B158" s="2"/>
      <c r="C158" s="11" t="s">
        <v>87</v>
      </c>
      <c r="D158" s="38">
        <f t="shared" si="53"/>
        <v>1</v>
      </c>
      <c r="E158" s="38">
        <v>0</v>
      </c>
      <c r="F158" s="38">
        <v>0</v>
      </c>
      <c r="G158" s="38">
        <v>0</v>
      </c>
      <c r="H158" s="38">
        <v>1</v>
      </c>
      <c r="I158" s="38">
        <v>0</v>
      </c>
      <c r="J158" s="38">
        <v>0</v>
      </c>
      <c r="K158" s="38">
        <v>0</v>
      </c>
      <c r="L158" s="38">
        <v>0</v>
      </c>
      <c r="M158" s="38">
        <f t="shared" si="59"/>
        <v>1</v>
      </c>
      <c r="N158" s="38">
        <v>1</v>
      </c>
      <c r="O158" s="125">
        <f t="shared" si="57"/>
        <v>44.1</v>
      </c>
      <c r="P158" s="126">
        <v>0</v>
      </c>
      <c r="Q158" s="127">
        <v>44.1</v>
      </c>
      <c r="R158" s="126">
        <v>0</v>
      </c>
      <c r="S158" s="128">
        <v>1217.16</v>
      </c>
      <c r="T158" s="129">
        <f t="shared" si="60"/>
        <v>27.6</v>
      </c>
      <c r="U158" s="73">
        <f t="shared" si="61"/>
        <v>44.1</v>
      </c>
      <c r="V158" s="5"/>
    </row>
    <row r="159" spans="2:22" ht="13.5" customHeight="1">
      <c r="B159" s="2"/>
      <c r="C159" s="11" t="s">
        <v>120</v>
      </c>
      <c r="D159" s="38">
        <v>1</v>
      </c>
      <c r="E159" s="38">
        <v>0</v>
      </c>
      <c r="F159" s="38">
        <v>0</v>
      </c>
      <c r="G159" s="38">
        <v>0</v>
      </c>
      <c r="H159" s="38">
        <v>0</v>
      </c>
      <c r="I159" s="38">
        <v>1</v>
      </c>
      <c r="J159" s="38">
        <v>0</v>
      </c>
      <c r="K159" s="38">
        <v>0</v>
      </c>
      <c r="L159" s="38">
        <v>0</v>
      </c>
      <c r="M159" s="38">
        <f t="shared" si="59"/>
        <v>1</v>
      </c>
      <c r="N159" s="38">
        <v>1</v>
      </c>
      <c r="O159" s="125">
        <f t="shared" si="57"/>
        <v>14.4</v>
      </c>
      <c r="P159" s="126">
        <v>0</v>
      </c>
      <c r="Q159" s="127">
        <v>0</v>
      </c>
      <c r="R159" s="126">
        <v>14.4</v>
      </c>
      <c r="S159" s="128">
        <v>296.64</v>
      </c>
      <c r="T159" s="129">
        <f t="shared" si="60"/>
        <v>20.599999999999998</v>
      </c>
      <c r="U159" s="73">
        <f t="shared" si="61"/>
        <v>14.4</v>
      </c>
      <c r="V159" s="5"/>
    </row>
    <row r="160" spans="1:22" ht="13.5" customHeight="1">
      <c r="A160" s="2" t="s">
        <v>206</v>
      </c>
      <c r="B160" s="2"/>
      <c r="C160" s="11" t="s">
        <v>277</v>
      </c>
      <c r="D160" s="38">
        <f aca="true" t="shared" si="62" ref="D160:D175">SUM(E160:L160)</f>
        <v>2</v>
      </c>
      <c r="E160" s="38">
        <v>0</v>
      </c>
      <c r="F160" s="38">
        <v>0</v>
      </c>
      <c r="G160" s="38">
        <v>0</v>
      </c>
      <c r="H160" s="38">
        <v>0</v>
      </c>
      <c r="I160" s="38">
        <v>2</v>
      </c>
      <c r="J160" s="38">
        <v>0</v>
      </c>
      <c r="K160" s="38">
        <v>0</v>
      </c>
      <c r="L160" s="38">
        <v>0</v>
      </c>
      <c r="M160" s="38">
        <f t="shared" si="59"/>
        <v>2</v>
      </c>
      <c r="N160" s="38">
        <v>2</v>
      </c>
      <c r="O160" s="125">
        <f t="shared" si="57"/>
        <v>669.7</v>
      </c>
      <c r="P160" s="126">
        <v>0</v>
      </c>
      <c r="Q160" s="127">
        <v>0</v>
      </c>
      <c r="R160" s="126">
        <v>669.7</v>
      </c>
      <c r="S160" s="128">
        <v>16754</v>
      </c>
      <c r="T160" s="129">
        <f t="shared" si="60"/>
        <v>25.017171868000595</v>
      </c>
      <c r="U160" s="73">
        <f t="shared" si="61"/>
        <v>334.85</v>
      </c>
      <c r="V160" s="5"/>
    </row>
    <row r="161" spans="2:22" ht="13.5" customHeight="1">
      <c r="B161" s="2"/>
      <c r="C161" s="11" t="s">
        <v>164</v>
      </c>
      <c r="D161" s="38">
        <f t="shared" si="62"/>
        <v>1</v>
      </c>
      <c r="E161" s="38">
        <v>0</v>
      </c>
      <c r="F161" s="38">
        <v>0</v>
      </c>
      <c r="G161" s="38">
        <v>0</v>
      </c>
      <c r="H161" s="38">
        <v>0</v>
      </c>
      <c r="I161" s="38">
        <v>1</v>
      </c>
      <c r="J161" s="38">
        <v>0</v>
      </c>
      <c r="K161" s="38">
        <v>0</v>
      </c>
      <c r="L161" s="38">
        <v>0</v>
      </c>
      <c r="M161" s="38">
        <f t="shared" si="59"/>
        <v>1</v>
      </c>
      <c r="N161" s="38">
        <v>0</v>
      </c>
      <c r="O161" s="125">
        <f t="shared" si="57"/>
        <v>0</v>
      </c>
      <c r="P161" s="126">
        <v>0</v>
      </c>
      <c r="Q161" s="127">
        <v>0</v>
      </c>
      <c r="R161" s="126">
        <v>0</v>
      </c>
      <c r="S161" s="128">
        <v>0</v>
      </c>
      <c r="T161" s="129" t="str">
        <f t="shared" si="60"/>
        <v>-</v>
      </c>
      <c r="U161" s="73" t="str">
        <f t="shared" si="61"/>
        <v>-</v>
      </c>
      <c r="V161" s="5"/>
    </row>
    <row r="162" spans="2:22" ht="13.5" customHeight="1">
      <c r="B162" s="2"/>
      <c r="C162" s="11" t="s">
        <v>165</v>
      </c>
      <c r="D162" s="38">
        <f t="shared" si="62"/>
        <v>1</v>
      </c>
      <c r="E162" s="38">
        <v>0</v>
      </c>
      <c r="F162" s="38">
        <v>0</v>
      </c>
      <c r="G162" s="38">
        <v>0</v>
      </c>
      <c r="H162" s="38">
        <v>0</v>
      </c>
      <c r="I162" s="38">
        <v>1</v>
      </c>
      <c r="J162" s="38">
        <v>0</v>
      </c>
      <c r="K162" s="38">
        <v>0</v>
      </c>
      <c r="L162" s="38">
        <v>0</v>
      </c>
      <c r="M162" s="38">
        <f t="shared" si="59"/>
        <v>1</v>
      </c>
      <c r="N162" s="38">
        <v>1</v>
      </c>
      <c r="O162" s="125">
        <f t="shared" si="57"/>
        <v>161</v>
      </c>
      <c r="P162" s="126">
        <v>0</v>
      </c>
      <c r="Q162" s="127">
        <v>0</v>
      </c>
      <c r="R162" s="126">
        <v>161</v>
      </c>
      <c r="S162" s="128">
        <v>3332.7</v>
      </c>
      <c r="T162" s="129">
        <f t="shared" si="60"/>
        <v>20.7</v>
      </c>
      <c r="U162" s="73">
        <f t="shared" si="61"/>
        <v>161</v>
      </c>
      <c r="V162" s="5"/>
    </row>
    <row r="163" spans="2:22" ht="13.5" customHeight="1">
      <c r="B163" s="2"/>
      <c r="C163" s="11" t="s">
        <v>140</v>
      </c>
      <c r="D163" s="38">
        <f>SUM(E163:L163)</f>
        <v>1</v>
      </c>
      <c r="E163" s="38">
        <v>0</v>
      </c>
      <c r="F163" s="38">
        <v>0</v>
      </c>
      <c r="G163" s="38">
        <v>0</v>
      </c>
      <c r="H163" s="38">
        <v>0</v>
      </c>
      <c r="I163" s="38">
        <v>1</v>
      </c>
      <c r="J163" s="38">
        <v>0</v>
      </c>
      <c r="K163" s="38">
        <v>0</v>
      </c>
      <c r="L163" s="38">
        <v>0</v>
      </c>
      <c r="M163" s="38">
        <f>SUM(E163:I163)</f>
        <v>1</v>
      </c>
      <c r="N163" s="38">
        <v>0</v>
      </c>
      <c r="O163" s="125">
        <f>IF(AND(P163=0,Q163=0,R163=0),0,SUM(P163:R163))</f>
        <v>0</v>
      </c>
      <c r="P163" s="126">
        <v>0</v>
      </c>
      <c r="Q163" s="127">
        <v>0</v>
      </c>
      <c r="R163" s="126">
        <v>0</v>
      </c>
      <c r="S163" s="128">
        <v>0</v>
      </c>
      <c r="T163" s="129" t="str">
        <f>IF(O163=0,"-",S163/O163)</f>
        <v>-</v>
      </c>
      <c r="U163" s="73" t="str">
        <f>IF(O163=0,"-",O163/N163)</f>
        <v>-</v>
      </c>
      <c r="V163" s="5"/>
    </row>
    <row r="164" spans="2:22" ht="13.5" customHeight="1">
      <c r="B164" s="2"/>
      <c r="C164" s="11" t="s">
        <v>205</v>
      </c>
      <c r="D164" s="38">
        <f t="shared" si="62"/>
        <v>2</v>
      </c>
      <c r="E164" s="38">
        <v>0</v>
      </c>
      <c r="F164" s="38">
        <v>0</v>
      </c>
      <c r="G164" s="38">
        <v>0</v>
      </c>
      <c r="H164" s="38">
        <v>0</v>
      </c>
      <c r="I164" s="38">
        <v>2</v>
      </c>
      <c r="J164" s="38">
        <v>0</v>
      </c>
      <c r="K164" s="38">
        <v>0</v>
      </c>
      <c r="L164" s="38">
        <v>0</v>
      </c>
      <c r="M164" s="38">
        <f t="shared" si="59"/>
        <v>2</v>
      </c>
      <c r="N164" s="38">
        <v>2</v>
      </c>
      <c r="O164" s="125">
        <f t="shared" si="57"/>
        <v>300.2</v>
      </c>
      <c r="P164" s="126">
        <v>0</v>
      </c>
      <c r="Q164" s="127">
        <v>0</v>
      </c>
      <c r="R164" s="126">
        <v>300.2</v>
      </c>
      <c r="S164" s="128">
        <v>6112.68</v>
      </c>
      <c r="T164" s="129">
        <f t="shared" si="60"/>
        <v>20.362025316455696</v>
      </c>
      <c r="U164" s="73">
        <f t="shared" si="61"/>
        <v>150.1</v>
      </c>
      <c r="V164" s="5"/>
    </row>
    <row r="165" spans="1:22" ht="13.5" customHeight="1" thickBot="1">
      <c r="A165" s="25"/>
      <c r="B165" s="106" t="s">
        <v>155</v>
      </c>
      <c r="C165" s="107"/>
      <c r="D165" s="177">
        <f>SUM(E165:L165)</f>
        <v>53</v>
      </c>
      <c r="E165" s="232">
        <f>SUM(E137:E164)</f>
        <v>11</v>
      </c>
      <c r="F165" s="232">
        <f>SUM(F137:F164)</f>
        <v>1</v>
      </c>
      <c r="G165" s="232">
        <f aca="true" t="shared" si="63" ref="G165:L165">SUM(G137:G164)</f>
        <v>5</v>
      </c>
      <c r="H165" s="232">
        <f t="shared" si="63"/>
        <v>5</v>
      </c>
      <c r="I165" s="232">
        <f t="shared" si="63"/>
        <v>21</v>
      </c>
      <c r="J165" s="232">
        <f t="shared" si="63"/>
        <v>5</v>
      </c>
      <c r="K165" s="232">
        <f>SUM(K137:K164)</f>
        <v>5</v>
      </c>
      <c r="L165" s="232">
        <f t="shared" si="63"/>
        <v>0</v>
      </c>
      <c r="M165" s="232">
        <f>SUM(M137:M164)</f>
        <v>43</v>
      </c>
      <c r="N165" s="232">
        <f>SUM(N137:N164)</f>
        <v>36</v>
      </c>
      <c r="O165" s="233">
        <f>IF(AND(P165=0,Q165=0,R165=0),0,SUM(P165:R165))</f>
        <v>3703.6</v>
      </c>
      <c r="P165" s="234">
        <f>SUM(P137:P164)</f>
        <v>441.5</v>
      </c>
      <c r="Q165" s="234">
        <f>SUM(Q137:Q164)</f>
        <v>57.900000000000006</v>
      </c>
      <c r="R165" s="234">
        <f>SUM(R137:R164)</f>
        <v>3204.2</v>
      </c>
      <c r="S165" s="235">
        <f>SUM(S137:S164)</f>
        <v>86585.93</v>
      </c>
      <c r="T165" s="235">
        <f>IF(O165=0,"-",S165/O165)</f>
        <v>23.378855707959822</v>
      </c>
      <c r="U165" s="209">
        <f>IF(O165=0,"-",O165/N165)</f>
        <v>102.87777777777778</v>
      </c>
      <c r="V165" s="5"/>
    </row>
    <row r="166" spans="1:22" ht="13.5" customHeight="1">
      <c r="A166" s="59"/>
      <c r="B166" s="92"/>
      <c r="C166" s="87" t="s">
        <v>88</v>
      </c>
      <c r="D166" s="236">
        <f>SUM(E166:L166)</f>
        <v>5</v>
      </c>
      <c r="E166" s="85">
        <v>0</v>
      </c>
      <c r="F166" s="85">
        <v>0</v>
      </c>
      <c r="G166" s="85">
        <v>1</v>
      </c>
      <c r="H166" s="85">
        <v>1</v>
      </c>
      <c r="I166" s="85">
        <v>2</v>
      </c>
      <c r="J166" s="85">
        <v>1</v>
      </c>
      <c r="K166" s="85">
        <v>0</v>
      </c>
      <c r="L166" s="85">
        <v>0</v>
      </c>
      <c r="M166" s="85">
        <f>SUM(E166:I166)</f>
        <v>4</v>
      </c>
      <c r="N166" s="85">
        <v>3</v>
      </c>
      <c r="O166" s="237">
        <f>IF(AND(P166=0,Q166=0,R166=0),0,SUM(P166:R166))</f>
        <v>726.7199999999999</v>
      </c>
      <c r="P166" s="324">
        <v>15.06</v>
      </c>
      <c r="Q166" s="238">
        <v>0</v>
      </c>
      <c r="R166" s="324">
        <v>711.66</v>
      </c>
      <c r="S166" s="325">
        <v>23162.444</v>
      </c>
      <c r="T166" s="239">
        <f>IF(O166=0,"-",S166/O166)</f>
        <v>31.872583663584326</v>
      </c>
      <c r="U166" s="240">
        <f>IF(O166=0,"-",O166/N166)</f>
        <v>242.23999999999998</v>
      </c>
      <c r="V166" s="5"/>
    </row>
    <row r="167" spans="1:22" ht="13.5" customHeight="1">
      <c r="A167" s="15"/>
      <c r="B167" s="93" t="s">
        <v>278</v>
      </c>
      <c r="C167" s="88" t="s">
        <v>197</v>
      </c>
      <c r="D167" s="71">
        <v>1</v>
      </c>
      <c r="E167" s="71">
        <v>0</v>
      </c>
      <c r="F167" s="241">
        <v>0</v>
      </c>
      <c r="G167" s="39">
        <v>0</v>
      </c>
      <c r="H167" s="71">
        <v>0</v>
      </c>
      <c r="I167" s="241">
        <v>0</v>
      </c>
      <c r="J167" s="39">
        <v>1</v>
      </c>
      <c r="K167" s="39">
        <v>0</v>
      </c>
      <c r="L167" s="39">
        <v>0</v>
      </c>
      <c r="M167" s="39">
        <f aca="true" t="shared" si="64" ref="M167:M175">SUM(E167:I167)</f>
        <v>0</v>
      </c>
      <c r="N167" s="39">
        <v>0</v>
      </c>
      <c r="O167" s="130">
        <f t="shared" si="57"/>
        <v>0</v>
      </c>
      <c r="P167" s="131">
        <v>0</v>
      </c>
      <c r="Q167" s="132">
        <v>0</v>
      </c>
      <c r="R167" s="131">
        <v>0</v>
      </c>
      <c r="S167" s="134">
        <v>0</v>
      </c>
      <c r="T167" s="147" t="str">
        <f t="shared" si="60"/>
        <v>-</v>
      </c>
      <c r="U167" s="148" t="str">
        <f t="shared" si="61"/>
        <v>-</v>
      </c>
      <c r="V167" s="5"/>
    </row>
    <row r="168" spans="1:22" ht="13.5" customHeight="1">
      <c r="A168" s="15"/>
      <c r="B168" s="94"/>
      <c r="C168" s="89" t="s">
        <v>166</v>
      </c>
      <c r="D168" s="242">
        <f>SUM(E168:L168)</f>
        <v>6</v>
      </c>
      <c r="E168" s="136">
        <f aca="true" t="shared" si="65" ref="E168:L168">SUM(E166:E167)</f>
        <v>0</v>
      </c>
      <c r="F168" s="136">
        <f t="shared" si="65"/>
        <v>0</v>
      </c>
      <c r="G168" s="136">
        <f t="shared" si="65"/>
        <v>1</v>
      </c>
      <c r="H168" s="136">
        <f t="shared" si="65"/>
        <v>1</v>
      </c>
      <c r="I168" s="136">
        <f t="shared" si="65"/>
        <v>2</v>
      </c>
      <c r="J168" s="136">
        <f t="shared" si="65"/>
        <v>2</v>
      </c>
      <c r="K168" s="136">
        <f t="shared" si="65"/>
        <v>0</v>
      </c>
      <c r="L168" s="136">
        <f t="shared" si="65"/>
        <v>0</v>
      </c>
      <c r="M168" s="136">
        <f>SUM(E168:I168)</f>
        <v>4</v>
      </c>
      <c r="N168" s="243">
        <f aca="true" t="shared" si="66" ref="N168:S168">SUM(N166:N167)</f>
        <v>3</v>
      </c>
      <c r="O168" s="138">
        <f t="shared" si="66"/>
        <v>726.7199999999999</v>
      </c>
      <c r="P168" s="138">
        <f t="shared" si="66"/>
        <v>15.06</v>
      </c>
      <c r="Q168" s="138">
        <f t="shared" si="66"/>
        <v>0</v>
      </c>
      <c r="R168" s="138">
        <f t="shared" si="66"/>
        <v>711.66</v>
      </c>
      <c r="S168" s="138">
        <f t="shared" si="66"/>
        <v>23162.444</v>
      </c>
      <c r="T168" s="142">
        <f>IF(O168=0,"-",S168/O168)</f>
        <v>31.872583663584326</v>
      </c>
      <c r="U168" s="146">
        <f>IF(O168=0,"-",O168/N168)</f>
        <v>242.23999999999998</v>
      </c>
      <c r="V168" s="5"/>
    </row>
    <row r="169" spans="1:22" ht="16.5" customHeight="1">
      <c r="A169" s="15"/>
      <c r="B169" s="2"/>
      <c r="C169" s="11" t="s">
        <v>253</v>
      </c>
      <c r="D169" s="38">
        <f t="shared" si="62"/>
        <v>4</v>
      </c>
      <c r="E169" s="38">
        <v>0</v>
      </c>
      <c r="F169" s="38">
        <v>1</v>
      </c>
      <c r="G169" s="38">
        <v>1</v>
      </c>
      <c r="H169" s="38">
        <v>0</v>
      </c>
      <c r="I169" s="38">
        <v>1</v>
      </c>
      <c r="J169" s="38">
        <v>1</v>
      </c>
      <c r="K169" s="38">
        <v>0</v>
      </c>
      <c r="L169" s="38">
        <v>0</v>
      </c>
      <c r="M169" s="38">
        <f t="shared" si="64"/>
        <v>3</v>
      </c>
      <c r="N169" s="38">
        <v>2</v>
      </c>
      <c r="O169" s="125">
        <f aca="true" t="shared" si="67" ref="O169:O193">IF(AND(P169=0,Q169=0,R169=0),0,SUM(P169:R169))</f>
        <v>38.62</v>
      </c>
      <c r="P169" s="126">
        <v>4</v>
      </c>
      <c r="Q169" s="127">
        <v>0</v>
      </c>
      <c r="R169" s="126">
        <v>34.62</v>
      </c>
      <c r="S169" s="128">
        <v>714.056</v>
      </c>
      <c r="T169" s="129">
        <f t="shared" si="60"/>
        <v>18.489280165717247</v>
      </c>
      <c r="U169" s="73">
        <f t="shared" si="61"/>
        <v>19.31</v>
      </c>
      <c r="V169" s="5"/>
    </row>
    <row r="170" spans="1:22" ht="18" customHeight="1">
      <c r="A170" s="1"/>
      <c r="B170" s="16" t="s">
        <v>279</v>
      </c>
      <c r="C170" s="11" t="s">
        <v>280</v>
      </c>
      <c r="D170" s="38">
        <f t="shared" si="62"/>
        <v>1</v>
      </c>
      <c r="E170" s="38">
        <v>0</v>
      </c>
      <c r="F170" s="38">
        <v>0</v>
      </c>
      <c r="G170" s="38">
        <v>0</v>
      </c>
      <c r="H170" s="38">
        <v>0</v>
      </c>
      <c r="I170" s="38">
        <v>1</v>
      </c>
      <c r="J170" s="38">
        <v>0</v>
      </c>
      <c r="K170" s="38">
        <v>0</v>
      </c>
      <c r="L170" s="38">
        <v>0</v>
      </c>
      <c r="M170" s="38">
        <f t="shared" si="64"/>
        <v>1</v>
      </c>
      <c r="N170" s="38">
        <v>1</v>
      </c>
      <c r="O170" s="125">
        <f t="shared" si="67"/>
        <v>40.5</v>
      </c>
      <c r="P170" s="126">
        <v>0</v>
      </c>
      <c r="Q170" s="127">
        <v>0</v>
      </c>
      <c r="R170" s="126">
        <v>40.5</v>
      </c>
      <c r="S170" s="128">
        <v>980.1</v>
      </c>
      <c r="T170" s="129">
        <f t="shared" si="60"/>
        <v>24.2</v>
      </c>
      <c r="U170" s="73">
        <f t="shared" si="61"/>
        <v>40.5</v>
      </c>
      <c r="V170" s="5"/>
    </row>
    <row r="171" spans="1:22" ht="13.5" customHeight="1">
      <c r="A171" s="15"/>
      <c r="B171" s="14"/>
      <c r="C171" s="84" t="s">
        <v>166</v>
      </c>
      <c r="D171" s="160">
        <f>SUM(E171:L171)</f>
        <v>5</v>
      </c>
      <c r="E171" s="160">
        <f>SUM(E169:E170)</f>
        <v>0</v>
      </c>
      <c r="F171" s="160">
        <f aca="true" t="shared" si="68" ref="F171:L171">SUM(F169:F170)</f>
        <v>1</v>
      </c>
      <c r="G171" s="160">
        <f t="shared" si="68"/>
        <v>1</v>
      </c>
      <c r="H171" s="160">
        <f t="shared" si="68"/>
        <v>0</v>
      </c>
      <c r="I171" s="160">
        <f t="shared" si="68"/>
        <v>2</v>
      </c>
      <c r="J171" s="160">
        <f t="shared" si="68"/>
        <v>1</v>
      </c>
      <c r="K171" s="160">
        <f t="shared" si="68"/>
        <v>0</v>
      </c>
      <c r="L171" s="160">
        <f t="shared" si="68"/>
        <v>0</v>
      </c>
      <c r="M171" s="160">
        <f t="shared" si="64"/>
        <v>4</v>
      </c>
      <c r="N171" s="244">
        <f aca="true" t="shared" si="69" ref="N171:S171">SUM(N169:N170)</f>
        <v>3</v>
      </c>
      <c r="O171" s="176">
        <f t="shared" si="69"/>
        <v>79.12</v>
      </c>
      <c r="P171" s="176">
        <f t="shared" si="69"/>
        <v>4</v>
      </c>
      <c r="Q171" s="176">
        <f t="shared" si="69"/>
        <v>0</v>
      </c>
      <c r="R171" s="176">
        <f t="shared" si="69"/>
        <v>75.12</v>
      </c>
      <c r="S171" s="176">
        <f t="shared" si="69"/>
        <v>1694.156</v>
      </c>
      <c r="T171" s="163">
        <f>IF(O171=0,"-",S171/O171)</f>
        <v>21.412487360970676</v>
      </c>
      <c r="U171" s="143">
        <f>IF(O171=0,"-",O171/N171)</f>
        <v>26.373333333333335</v>
      </c>
      <c r="V171" s="5"/>
    </row>
    <row r="172" spans="1:22" ht="13.5" customHeight="1">
      <c r="A172" s="15"/>
      <c r="B172" s="35"/>
      <c r="C172" s="62" t="s">
        <v>89</v>
      </c>
      <c r="D172" s="63">
        <f t="shared" si="62"/>
        <v>3</v>
      </c>
      <c r="E172" s="63">
        <v>0</v>
      </c>
      <c r="F172" s="63">
        <v>0</v>
      </c>
      <c r="G172" s="63">
        <v>0</v>
      </c>
      <c r="H172" s="63">
        <v>0</v>
      </c>
      <c r="I172" s="63">
        <v>2</v>
      </c>
      <c r="J172" s="63">
        <v>1</v>
      </c>
      <c r="K172" s="63">
        <v>0</v>
      </c>
      <c r="L172" s="63">
        <v>0</v>
      </c>
      <c r="M172" s="63">
        <f t="shared" si="64"/>
        <v>2</v>
      </c>
      <c r="N172" s="63">
        <v>2</v>
      </c>
      <c r="O172" s="245">
        <f t="shared" si="67"/>
        <v>81.77</v>
      </c>
      <c r="P172" s="246">
        <v>0</v>
      </c>
      <c r="Q172" s="247">
        <v>0</v>
      </c>
      <c r="R172" s="246">
        <v>81.77</v>
      </c>
      <c r="S172" s="326">
        <v>5380.379</v>
      </c>
      <c r="T172" s="248">
        <f t="shared" si="60"/>
        <v>65.79893604011251</v>
      </c>
      <c r="U172" s="90">
        <f t="shared" si="61"/>
        <v>40.885</v>
      </c>
      <c r="V172" s="5"/>
    </row>
    <row r="173" spans="1:22" ht="13.5" customHeight="1">
      <c r="A173" s="15"/>
      <c r="B173" s="1"/>
      <c r="C173" s="11" t="s">
        <v>144</v>
      </c>
      <c r="D173" s="38">
        <f t="shared" si="62"/>
        <v>1</v>
      </c>
      <c r="E173" s="38">
        <v>0</v>
      </c>
      <c r="F173" s="38">
        <v>0</v>
      </c>
      <c r="G173" s="38">
        <v>0</v>
      </c>
      <c r="H173" s="38">
        <v>0</v>
      </c>
      <c r="I173" s="38">
        <v>1</v>
      </c>
      <c r="J173" s="38">
        <v>0</v>
      </c>
      <c r="K173" s="38">
        <v>0</v>
      </c>
      <c r="L173" s="38">
        <v>0</v>
      </c>
      <c r="M173" s="38">
        <f t="shared" si="64"/>
        <v>1</v>
      </c>
      <c r="N173" s="38">
        <v>1</v>
      </c>
      <c r="O173" s="125">
        <f t="shared" si="67"/>
        <v>7.36</v>
      </c>
      <c r="P173" s="126">
        <v>0</v>
      </c>
      <c r="Q173" s="127">
        <v>0</v>
      </c>
      <c r="R173" s="126">
        <v>7.36</v>
      </c>
      <c r="S173" s="128">
        <v>180.32</v>
      </c>
      <c r="T173" s="129">
        <f t="shared" si="60"/>
        <v>24.499999999999996</v>
      </c>
      <c r="U173" s="73">
        <f t="shared" si="61"/>
        <v>7.36</v>
      </c>
      <c r="V173" s="5"/>
    </row>
    <row r="174" spans="1:22" ht="13.5" customHeight="1">
      <c r="A174" s="15"/>
      <c r="B174" s="1" t="s">
        <v>281</v>
      </c>
      <c r="C174" s="11" t="s">
        <v>254</v>
      </c>
      <c r="D174" s="38">
        <f t="shared" si="62"/>
        <v>1</v>
      </c>
      <c r="E174" s="38">
        <v>0</v>
      </c>
      <c r="F174" s="38">
        <v>0</v>
      </c>
      <c r="G174" s="38">
        <v>1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f t="shared" si="64"/>
        <v>1</v>
      </c>
      <c r="N174" s="38">
        <v>1</v>
      </c>
      <c r="O174" s="125">
        <f t="shared" si="67"/>
        <v>501.27</v>
      </c>
      <c r="P174" s="126">
        <v>501.27</v>
      </c>
      <c r="Q174" s="127">
        <v>0</v>
      </c>
      <c r="R174" s="126">
        <v>0</v>
      </c>
      <c r="S174" s="128">
        <v>23810.325</v>
      </c>
      <c r="T174" s="129">
        <f t="shared" si="60"/>
        <v>47.5</v>
      </c>
      <c r="U174" s="73">
        <f t="shared" si="61"/>
        <v>501.27</v>
      </c>
      <c r="V174" s="5"/>
    </row>
    <row r="175" spans="1:22" ht="13.5" customHeight="1">
      <c r="A175" s="1" t="s">
        <v>131</v>
      </c>
      <c r="B175" s="1"/>
      <c r="C175" s="12" t="s">
        <v>167</v>
      </c>
      <c r="D175" s="39">
        <f t="shared" si="62"/>
        <v>1</v>
      </c>
      <c r="E175" s="39">
        <v>1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f t="shared" si="64"/>
        <v>1</v>
      </c>
      <c r="N175" s="39">
        <v>1</v>
      </c>
      <c r="O175" s="130">
        <f t="shared" si="67"/>
        <v>7.33</v>
      </c>
      <c r="P175" s="133">
        <v>7.33</v>
      </c>
      <c r="Q175" s="132">
        <v>0</v>
      </c>
      <c r="R175" s="133">
        <v>0</v>
      </c>
      <c r="S175" s="134">
        <v>79.164</v>
      </c>
      <c r="T175" s="135">
        <f t="shared" si="60"/>
        <v>10.8</v>
      </c>
      <c r="U175" s="144">
        <f t="shared" si="61"/>
        <v>7.33</v>
      </c>
      <c r="V175" s="5"/>
    </row>
    <row r="176" spans="1:22" ht="13.5" customHeight="1">
      <c r="A176" s="37"/>
      <c r="B176" s="36"/>
      <c r="C176" s="84" t="s">
        <v>130</v>
      </c>
      <c r="D176" s="160">
        <f>SUM(E176:L176)</f>
        <v>6</v>
      </c>
      <c r="E176" s="160">
        <f aca="true" t="shared" si="70" ref="E176:L176">SUM(E172:E175)</f>
        <v>1</v>
      </c>
      <c r="F176" s="160">
        <f t="shared" si="70"/>
        <v>0</v>
      </c>
      <c r="G176" s="160">
        <f t="shared" si="70"/>
        <v>1</v>
      </c>
      <c r="H176" s="160">
        <f t="shared" si="70"/>
        <v>0</v>
      </c>
      <c r="I176" s="160">
        <f t="shared" si="70"/>
        <v>3</v>
      </c>
      <c r="J176" s="160">
        <f t="shared" si="70"/>
        <v>1</v>
      </c>
      <c r="K176" s="160">
        <f t="shared" si="70"/>
        <v>0</v>
      </c>
      <c r="L176" s="160">
        <f t="shared" si="70"/>
        <v>0</v>
      </c>
      <c r="M176" s="160">
        <f>SUM(E172:I175)</f>
        <v>5</v>
      </c>
      <c r="N176" s="160">
        <f>SUM(N172:N175)</f>
        <v>5</v>
      </c>
      <c r="O176" s="161">
        <f t="shared" si="67"/>
        <v>597.73</v>
      </c>
      <c r="P176" s="176">
        <f>SUM(P172:P175)</f>
        <v>508.59999999999997</v>
      </c>
      <c r="Q176" s="176">
        <f>SUM(Q172:Q175)</f>
        <v>0</v>
      </c>
      <c r="R176" s="176">
        <f>SUM(R172:R175)</f>
        <v>89.13</v>
      </c>
      <c r="S176" s="249">
        <f>SUM(S172:S175)</f>
        <v>29450.188000000002</v>
      </c>
      <c r="T176" s="163">
        <f t="shared" si="60"/>
        <v>49.27005169558162</v>
      </c>
      <c r="U176" s="143">
        <f t="shared" si="61"/>
        <v>119.546</v>
      </c>
      <c r="V176" s="5"/>
    </row>
    <row r="177" spans="1:22" ht="13.5" customHeight="1">
      <c r="A177" s="37"/>
      <c r="B177" s="35"/>
      <c r="C177" s="62" t="s">
        <v>90</v>
      </c>
      <c r="D177" s="63">
        <f aca="true" t="shared" si="71" ref="D177:D191">SUM(E177:L177)</f>
        <v>1</v>
      </c>
      <c r="E177" s="63">
        <v>0</v>
      </c>
      <c r="F177" s="63">
        <v>0</v>
      </c>
      <c r="G177" s="63">
        <v>1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f aca="true" t="shared" si="72" ref="M177:M184">SUM(E177:I177)</f>
        <v>1</v>
      </c>
      <c r="N177" s="63">
        <v>1</v>
      </c>
      <c r="O177" s="245">
        <f t="shared" si="67"/>
        <v>1.97</v>
      </c>
      <c r="P177" s="246">
        <v>1.97</v>
      </c>
      <c r="Q177" s="247">
        <v>0</v>
      </c>
      <c r="R177" s="246">
        <v>0</v>
      </c>
      <c r="S177" s="326">
        <v>24.034</v>
      </c>
      <c r="T177" s="248">
        <f t="shared" si="60"/>
        <v>12.2</v>
      </c>
      <c r="U177" s="90">
        <f t="shared" si="61"/>
        <v>1.97</v>
      </c>
      <c r="V177" s="5"/>
    </row>
    <row r="178" spans="2:22" ht="13.5" customHeight="1">
      <c r="B178" s="2"/>
      <c r="C178" s="11" t="s">
        <v>91</v>
      </c>
      <c r="D178" s="38">
        <f t="shared" si="71"/>
        <v>3</v>
      </c>
      <c r="E178" s="38">
        <v>0</v>
      </c>
      <c r="F178" s="38">
        <v>0</v>
      </c>
      <c r="G178" s="38">
        <v>2</v>
      </c>
      <c r="H178" s="38">
        <v>0</v>
      </c>
      <c r="I178" s="38">
        <v>0</v>
      </c>
      <c r="J178" s="38">
        <v>1</v>
      </c>
      <c r="K178" s="38">
        <v>0</v>
      </c>
      <c r="L178" s="38">
        <v>0</v>
      </c>
      <c r="M178" s="38">
        <f t="shared" si="72"/>
        <v>2</v>
      </c>
      <c r="N178" s="38">
        <v>2</v>
      </c>
      <c r="O178" s="125">
        <f>IF(AND(P178=0,Q178=0,R178=0),0,SUM(P178:R178))</f>
        <v>358.83</v>
      </c>
      <c r="P178" s="126">
        <v>358.83</v>
      </c>
      <c r="Q178" s="127">
        <v>0</v>
      </c>
      <c r="R178" s="126">
        <v>0</v>
      </c>
      <c r="S178" s="128">
        <v>15284.091</v>
      </c>
      <c r="T178" s="129">
        <f t="shared" si="60"/>
        <v>42.59423961207257</v>
      </c>
      <c r="U178" s="73">
        <f t="shared" si="61"/>
        <v>179.415</v>
      </c>
      <c r="V178" s="5"/>
    </row>
    <row r="179" spans="2:22" ht="12.75" customHeight="1">
      <c r="B179" s="2"/>
      <c r="C179" s="11" t="s">
        <v>187</v>
      </c>
      <c r="D179" s="38">
        <v>1</v>
      </c>
      <c r="E179" s="38">
        <v>0</v>
      </c>
      <c r="F179" s="38">
        <v>1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f t="shared" si="72"/>
        <v>1</v>
      </c>
      <c r="N179" s="38">
        <v>0</v>
      </c>
      <c r="O179" s="125">
        <v>0</v>
      </c>
      <c r="P179" s="126">
        <v>0</v>
      </c>
      <c r="Q179" s="127">
        <v>0</v>
      </c>
      <c r="R179" s="126">
        <v>0</v>
      </c>
      <c r="S179" s="129">
        <v>0</v>
      </c>
      <c r="T179" s="149" t="str">
        <f t="shared" si="60"/>
        <v>-</v>
      </c>
      <c r="U179" s="150" t="str">
        <f t="shared" si="61"/>
        <v>-</v>
      </c>
      <c r="V179" s="5"/>
    </row>
    <row r="180" spans="1:22" ht="13.5" customHeight="1">
      <c r="A180" s="42"/>
      <c r="B180" s="1" t="s">
        <v>129</v>
      </c>
      <c r="C180" s="11" t="s">
        <v>92</v>
      </c>
      <c r="D180" s="38">
        <f t="shared" si="71"/>
        <v>1</v>
      </c>
      <c r="E180" s="38">
        <v>0</v>
      </c>
      <c r="F180" s="38">
        <v>0</v>
      </c>
      <c r="G180" s="38">
        <v>0</v>
      </c>
      <c r="H180" s="38">
        <v>0</v>
      </c>
      <c r="I180" s="38">
        <v>1</v>
      </c>
      <c r="J180" s="38">
        <v>0</v>
      </c>
      <c r="K180" s="38">
        <v>0</v>
      </c>
      <c r="L180" s="38">
        <v>0</v>
      </c>
      <c r="M180" s="38">
        <f t="shared" si="72"/>
        <v>1</v>
      </c>
      <c r="N180" s="38">
        <v>1</v>
      </c>
      <c r="O180" s="125">
        <f>IF(AND(P180=0,Q180=0,R180=0),0,SUM(P180:R180))</f>
        <v>136.51</v>
      </c>
      <c r="P180" s="126">
        <v>0</v>
      </c>
      <c r="Q180" s="127">
        <v>0</v>
      </c>
      <c r="R180" s="126">
        <v>136.51</v>
      </c>
      <c r="S180" s="128">
        <v>3467.3539999999994</v>
      </c>
      <c r="T180" s="129">
        <f t="shared" si="60"/>
        <v>25.4</v>
      </c>
      <c r="U180" s="73">
        <f t="shared" si="61"/>
        <v>136.51</v>
      </c>
      <c r="V180" s="5"/>
    </row>
    <row r="181" spans="1:22" ht="13.5" customHeight="1">
      <c r="A181" s="17"/>
      <c r="B181" s="16"/>
      <c r="C181" s="11" t="s">
        <v>188</v>
      </c>
      <c r="D181" s="38">
        <v>1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1</v>
      </c>
      <c r="K181" s="38">
        <v>0</v>
      </c>
      <c r="L181" s="38">
        <v>0</v>
      </c>
      <c r="M181" s="38">
        <f t="shared" si="72"/>
        <v>0</v>
      </c>
      <c r="N181" s="38">
        <v>0</v>
      </c>
      <c r="O181" s="125">
        <v>0</v>
      </c>
      <c r="P181" s="126">
        <v>0</v>
      </c>
      <c r="Q181" s="127">
        <v>0</v>
      </c>
      <c r="R181" s="126">
        <v>0</v>
      </c>
      <c r="S181" s="129">
        <v>0</v>
      </c>
      <c r="T181" s="149" t="str">
        <f t="shared" si="60"/>
        <v>-</v>
      </c>
      <c r="U181" s="150" t="str">
        <f t="shared" si="61"/>
        <v>-</v>
      </c>
      <c r="V181" s="5"/>
    </row>
    <row r="182" spans="1:22" ht="13.5" customHeight="1">
      <c r="A182" s="17"/>
      <c r="B182" s="17"/>
      <c r="C182" s="11" t="s">
        <v>122</v>
      </c>
      <c r="D182" s="38">
        <f t="shared" si="71"/>
        <v>1</v>
      </c>
      <c r="E182" s="38">
        <v>0</v>
      </c>
      <c r="F182" s="38">
        <v>0</v>
      </c>
      <c r="G182" s="38">
        <v>0</v>
      </c>
      <c r="H182" s="38">
        <v>0</v>
      </c>
      <c r="I182" s="38">
        <v>1</v>
      </c>
      <c r="J182" s="38">
        <v>0</v>
      </c>
      <c r="K182" s="38">
        <v>0</v>
      </c>
      <c r="L182" s="38">
        <v>0</v>
      </c>
      <c r="M182" s="38">
        <f t="shared" si="72"/>
        <v>1</v>
      </c>
      <c r="N182" s="38">
        <v>1</v>
      </c>
      <c r="O182" s="125">
        <f t="shared" si="67"/>
        <v>86.25</v>
      </c>
      <c r="P182" s="126">
        <v>0</v>
      </c>
      <c r="Q182" s="127">
        <v>0</v>
      </c>
      <c r="R182" s="126">
        <v>86.25</v>
      </c>
      <c r="S182" s="128">
        <v>1431.75</v>
      </c>
      <c r="T182" s="129">
        <f t="shared" si="60"/>
        <v>16.6</v>
      </c>
      <c r="U182" s="73">
        <f t="shared" si="61"/>
        <v>86.25</v>
      </c>
      <c r="V182" s="5"/>
    </row>
    <row r="183" spans="2:22" ht="13.5" customHeight="1">
      <c r="B183" s="2" t="s">
        <v>255</v>
      </c>
      <c r="C183" s="11" t="s">
        <v>93</v>
      </c>
      <c r="D183" s="38">
        <f>SUM(E183:L183)</f>
        <v>1</v>
      </c>
      <c r="E183" s="38">
        <v>0</v>
      </c>
      <c r="F183" s="38">
        <v>0</v>
      </c>
      <c r="G183" s="38">
        <v>0</v>
      </c>
      <c r="H183" s="38">
        <v>0</v>
      </c>
      <c r="I183" s="38">
        <v>1</v>
      </c>
      <c r="J183" s="38">
        <v>0</v>
      </c>
      <c r="K183" s="38">
        <v>0</v>
      </c>
      <c r="L183" s="38">
        <v>0</v>
      </c>
      <c r="M183" s="38">
        <f>SUM(E183:I183)</f>
        <v>1</v>
      </c>
      <c r="N183" s="38">
        <v>1</v>
      </c>
      <c r="O183" s="125">
        <f>IF(AND(P183=0,Q183=0,R183=0),0,SUM(P183:R183))</f>
        <v>6.15</v>
      </c>
      <c r="P183" s="126">
        <v>0</v>
      </c>
      <c r="Q183" s="127">
        <v>0</v>
      </c>
      <c r="R183" s="126">
        <v>6.15</v>
      </c>
      <c r="S183" s="128">
        <v>67.65</v>
      </c>
      <c r="T183" s="129">
        <f>IF(O183=0,"-",S183/O183)</f>
        <v>11</v>
      </c>
      <c r="U183" s="73">
        <f>IF(O183=0,"-",O183/N183)</f>
        <v>6.15</v>
      </c>
      <c r="V183" s="5"/>
    </row>
    <row r="184" spans="2:22" ht="13.5" customHeight="1">
      <c r="B184" s="14"/>
      <c r="C184" s="84" t="s">
        <v>225</v>
      </c>
      <c r="D184" s="160">
        <f t="shared" si="71"/>
        <v>9</v>
      </c>
      <c r="E184" s="160">
        <f aca="true" t="shared" si="73" ref="E184:L184">SUM(E177:E183)</f>
        <v>0</v>
      </c>
      <c r="F184" s="160">
        <f t="shared" si="73"/>
        <v>1</v>
      </c>
      <c r="G184" s="160">
        <f t="shared" si="73"/>
        <v>3</v>
      </c>
      <c r="H184" s="160">
        <f t="shared" si="73"/>
        <v>0</v>
      </c>
      <c r="I184" s="160">
        <f t="shared" si="73"/>
        <v>3</v>
      </c>
      <c r="J184" s="160">
        <f t="shared" si="73"/>
        <v>2</v>
      </c>
      <c r="K184" s="160">
        <f t="shared" si="73"/>
        <v>0</v>
      </c>
      <c r="L184" s="160">
        <f t="shared" si="73"/>
        <v>0</v>
      </c>
      <c r="M184" s="160">
        <f t="shared" si="72"/>
        <v>7</v>
      </c>
      <c r="N184" s="160">
        <f>SUM(N177:N183)</f>
        <v>6</v>
      </c>
      <c r="O184" s="161">
        <f t="shared" si="67"/>
        <v>589.71</v>
      </c>
      <c r="P184" s="176">
        <f>SUM(P177:P183)</f>
        <v>360.8</v>
      </c>
      <c r="Q184" s="162">
        <f>SUM(Q177:Q183)</f>
        <v>0</v>
      </c>
      <c r="R184" s="176">
        <f>SUM(R177:R183)</f>
        <v>228.91</v>
      </c>
      <c r="S184" s="249">
        <f>SUM(S177:S183)</f>
        <v>20274.879</v>
      </c>
      <c r="T184" s="163">
        <f t="shared" si="60"/>
        <v>34.381100880093605</v>
      </c>
      <c r="U184" s="143">
        <f t="shared" si="61"/>
        <v>98.28500000000001</v>
      </c>
      <c r="V184" s="5"/>
    </row>
    <row r="185" spans="2:22" ht="13.5" customHeight="1">
      <c r="B185" s="110" t="s">
        <v>256</v>
      </c>
      <c r="C185" s="111"/>
      <c r="D185" s="195">
        <f t="shared" si="71"/>
        <v>26</v>
      </c>
      <c r="E185" s="201">
        <f>SUM(E168,E171,E176,E184)</f>
        <v>1</v>
      </c>
      <c r="F185" s="201">
        <f>SUM(F168,F171,F176,F184)</f>
        <v>2</v>
      </c>
      <c r="G185" s="201">
        <f aca="true" t="shared" si="74" ref="G185:L185">SUM(G168,G171,G176,G184)</f>
        <v>6</v>
      </c>
      <c r="H185" s="201">
        <f t="shared" si="74"/>
        <v>1</v>
      </c>
      <c r="I185" s="201">
        <f t="shared" si="74"/>
        <v>10</v>
      </c>
      <c r="J185" s="201">
        <f t="shared" si="74"/>
        <v>6</v>
      </c>
      <c r="K185" s="201">
        <f t="shared" si="74"/>
        <v>0</v>
      </c>
      <c r="L185" s="201">
        <f t="shared" si="74"/>
        <v>0</v>
      </c>
      <c r="M185" s="201">
        <f>SUM(M167,M171,M176,M184)</f>
        <v>16</v>
      </c>
      <c r="N185" s="201">
        <f>SUM(N168,N171,N176,N184)</f>
        <v>17</v>
      </c>
      <c r="O185" s="202">
        <f t="shared" si="67"/>
        <v>1993.28</v>
      </c>
      <c r="P185" s="203">
        <f>SUM(P168,P171,P176,P184)</f>
        <v>888.46</v>
      </c>
      <c r="Q185" s="203">
        <f>SUM(Q168,Q171,Q176,Q184)</f>
        <v>0</v>
      </c>
      <c r="R185" s="203">
        <f>SUM(R168,R171,R176,R184)</f>
        <v>1104.82</v>
      </c>
      <c r="S185" s="203">
        <f>SUM(S168,S171,S176,S184)</f>
        <v>74581.667</v>
      </c>
      <c r="T185" s="204">
        <f>IF(O185=0,"-",S185/O185)</f>
        <v>37.416553118478085</v>
      </c>
      <c r="U185" s="205">
        <f t="shared" si="61"/>
        <v>117.25176470588235</v>
      </c>
      <c r="V185" s="5"/>
    </row>
    <row r="186" spans="1:22" s="47" customFormat="1" ht="13.5" customHeight="1">
      <c r="A186" s="2"/>
      <c r="B186" s="91" t="s">
        <v>282</v>
      </c>
      <c r="C186" s="64" t="s">
        <v>94</v>
      </c>
      <c r="D186" s="250">
        <f t="shared" si="71"/>
        <v>1</v>
      </c>
      <c r="E186" s="22">
        <v>0</v>
      </c>
      <c r="F186" s="22">
        <v>0</v>
      </c>
      <c r="G186" s="22">
        <v>0</v>
      </c>
      <c r="H186" s="22">
        <v>0</v>
      </c>
      <c r="I186" s="22">
        <v>1</v>
      </c>
      <c r="J186" s="22">
        <v>0</v>
      </c>
      <c r="K186" s="22">
        <v>0</v>
      </c>
      <c r="L186" s="22">
        <v>0</v>
      </c>
      <c r="M186" s="22">
        <f>SUM(E186:I186)</f>
        <v>1</v>
      </c>
      <c r="N186" s="22">
        <v>1</v>
      </c>
      <c r="O186" s="190">
        <f t="shared" si="67"/>
        <v>62.83</v>
      </c>
      <c r="P186" s="191">
        <v>0</v>
      </c>
      <c r="Q186" s="192">
        <v>0</v>
      </c>
      <c r="R186" s="327">
        <v>62.83</v>
      </c>
      <c r="S186" s="193">
        <v>2117.371</v>
      </c>
      <c r="T186" s="194">
        <f t="shared" si="60"/>
        <v>33.7</v>
      </c>
      <c r="U186" s="74">
        <f t="shared" si="61"/>
        <v>62.83</v>
      </c>
      <c r="V186" s="5"/>
    </row>
    <row r="187" spans="2:22" ht="13.5" customHeight="1">
      <c r="B187" s="110" t="s">
        <v>198</v>
      </c>
      <c r="C187" s="111"/>
      <c r="D187" s="195">
        <f>SUM(E187:L187)</f>
        <v>1</v>
      </c>
      <c r="E187" s="196">
        <f aca="true" t="shared" si="75" ref="E187:L187">SUM(E186:E186)</f>
        <v>0</v>
      </c>
      <c r="F187" s="196">
        <f t="shared" si="75"/>
        <v>0</v>
      </c>
      <c r="G187" s="196">
        <f t="shared" si="75"/>
        <v>0</v>
      </c>
      <c r="H187" s="196">
        <f t="shared" si="75"/>
        <v>0</v>
      </c>
      <c r="I187" s="196">
        <f t="shared" si="75"/>
        <v>1</v>
      </c>
      <c r="J187" s="196">
        <f t="shared" si="75"/>
        <v>0</v>
      </c>
      <c r="K187" s="196">
        <f t="shared" si="75"/>
        <v>0</v>
      </c>
      <c r="L187" s="196">
        <f t="shared" si="75"/>
        <v>0</v>
      </c>
      <c r="M187" s="196">
        <f>SUM(E187:I187)</f>
        <v>1</v>
      </c>
      <c r="N187" s="196">
        <f>SUM(N186:N186)</f>
        <v>1</v>
      </c>
      <c r="O187" s="251">
        <f t="shared" si="67"/>
        <v>62.83</v>
      </c>
      <c r="P187" s="252">
        <f>SUM(P186:P186)</f>
        <v>0</v>
      </c>
      <c r="Q187" s="198">
        <f>SUM(Q186:Q186)</f>
        <v>0</v>
      </c>
      <c r="R187" s="252">
        <f>SUM(R186:R186)</f>
        <v>62.83</v>
      </c>
      <c r="S187" s="253">
        <f>SUM(S186:S186)</f>
        <v>2117.371</v>
      </c>
      <c r="T187" s="199">
        <f t="shared" si="60"/>
        <v>33.7</v>
      </c>
      <c r="U187" s="200">
        <f t="shared" si="61"/>
        <v>62.83</v>
      </c>
      <c r="V187" s="5"/>
    </row>
    <row r="188" spans="1:22" ht="15.75" customHeight="1" thickBot="1">
      <c r="A188" s="18"/>
      <c r="B188" s="106" t="s">
        <v>155</v>
      </c>
      <c r="C188" s="107"/>
      <c r="D188" s="230">
        <f>SUM(E188:L188)</f>
        <v>27</v>
      </c>
      <c r="E188" s="178">
        <f aca="true" t="shared" si="76" ref="E188:L188">SUM(E185,E187)</f>
        <v>1</v>
      </c>
      <c r="F188" s="178">
        <f t="shared" si="76"/>
        <v>2</v>
      </c>
      <c r="G188" s="178">
        <f t="shared" si="76"/>
        <v>6</v>
      </c>
      <c r="H188" s="178">
        <f t="shared" si="76"/>
        <v>1</v>
      </c>
      <c r="I188" s="178">
        <f t="shared" si="76"/>
        <v>11</v>
      </c>
      <c r="J188" s="178">
        <f t="shared" si="76"/>
        <v>6</v>
      </c>
      <c r="K188" s="178">
        <f t="shared" si="76"/>
        <v>0</v>
      </c>
      <c r="L188" s="178">
        <f t="shared" si="76"/>
        <v>0</v>
      </c>
      <c r="M188" s="178">
        <f>SUM(E188:I188)</f>
        <v>21</v>
      </c>
      <c r="N188" s="178">
        <f>SUM(N185,N187)</f>
        <v>18</v>
      </c>
      <c r="O188" s="179">
        <f>IF(AND(P188=0,Q188=0,R188=0),0,SUM(P188:R188))</f>
        <v>2056.1099999999997</v>
      </c>
      <c r="P188" s="181">
        <f>SUM(P185,P187)</f>
        <v>888.46</v>
      </c>
      <c r="Q188" s="181">
        <f>SUM(Q185,Q187)</f>
        <v>0</v>
      </c>
      <c r="R188" s="181">
        <f>SUM(R185,R187)</f>
        <v>1167.6499999999999</v>
      </c>
      <c r="S188" s="183">
        <f>SUM(S185,S187)</f>
        <v>76699.038</v>
      </c>
      <c r="T188" s="183">
        <f t="shared" si="60"/>
        <v>37.30298378977779</v>
      </c>
      <c r="U188" s="184">
        <f t="shared" si="61"/>
        <v>114.22833333333331</v>
      </c>
      <c r="V188" s="5"/>
    </row>
    <row r="189" spans="1:21" s="47" customFormat="1" ht="13.5" customHeight="1">
      <c r="A189" s="2"/>
      <c r="B189" s="41" t="s">
        <v>132</v>
      </c>
      <c r="C189" s="77" t="s">
        <v>191</v>
      </c>
      <c r="D189" s="236">
        <f>SUM(E189:L189)</f>
        <v>1</v>
      </c>
      <c r="E189" s="38">
        <v>0</v>
      </c>
      <c r="F189" s="38">
        <v>1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f>SUM(E189:L189)</f>
        <v>1</v>
      </c>
      <c r="N189" s="38">
        <v>0</v>
      </c>
      <c r="O189" s="125">
        <v>0</v>
      </c>
      <c r="P189" s="126">
        <v>0</v>
      </c>
      <c r="Q189" s="127">
        <v>0</v>
      </c>
      <c r="R189" s="126">
        <v>0</v>
      </c>
      <c r="S189" s="129">
        <v>0</v>
      </c>
      <c r="T189" s="149" t="str">
        <f>IF(O189=0,"-",S189/O189)</f>
        <v>-</v>
      </c>
      <c r="U189" s="150" t="str">
        <f>IF(O189=0,"-",O189/N189)</f>
        <v>-</v>
      </c>
    </row>
    <row r="190" spans="2:22" ht="13.5" customHeight="1">
      <c r="B190" s="36"/>
      <c r="C190" s="64" t="s">
        <v>139</v>
      </c>
      <c r="D190" s="250">
        <f t="shared" si="71"/>
        <v>1</v>
      </c>
      <c r="E190" s="22">
        <v>0</v>
      </c>
      <c r="F190" s="22">
        <v>0</v>
      </c>
      <c r="G190" s="22">
        <v>0</v>
      </c>
      <c r="H190" s="22">
        <v>0</v>
      </c>
      <c r="I190" s="22">
        <v>1</v>
      </c>
      <c r="J190" s="22">
        <v>0</v>
      </c>
      <c r="K190" s="22">
        <v>0</v>
      </c>
      <c r="L190" s="22">
        <v>0</v>
      </c>
      <c r="M190" s="22">
        <f>SUM(E190:I190)</f>
        <v>1</v>
      </c>
      <c r="N190" s="22">
        <v>1</v>
      </c>
      <c r="O190" s="190">
        <f t="shared" si="67"/>
        <v>121.7</v>
      </c>
      <c r="P190" s="191">
        <v>0</v>
      </c>
      <c r="Q190" s="192">
        <v>0</v>
      </c>
      <c r="R190" s="191">
        <v>121.7</v>
      </c>
      <c r="S190" s="193">
        <v>2677.4</v>
      </c>
      <c r="T190" s="194">
        <f t="shared" si="60"/>
        <v>22</v>
      </c>
      <c r="U190" s="74">
        <f t="shared" si="61"/>
        <v>121.7</v>
      </c>
      <c r="V190" s="47"/>
    </row>
    <row r="191" spans="1:22" s="47" customFormat="1" ht="13.5" customHeight="1">
      <c r="A191" s="1"/>
      <c r="B191" s="36" t="s">
        <v>283</v>
      </c>
      <c r="C191" s="13" t="s">
        <v>121</v>
      </c>
      <c r="D191" s="250">
        <f t="shared" si="71"/>
        <v>2</v>
      </c>
      <c r="E191" s="22">
        <v>0</v>
      </c>
      <c r="F191" s="22">
        <v>0</v>
      </c>
      <c r="G191" s="22">
        <v>0</v>
      </c>
      <c r="H191" s="22">
        <v>0</v>
      </c>
      <c r="I191" s="22">
        <v>2</v>
      </c>
      <c r="J191" s="22">
        <v>0</v>
      </c>
      <c r="K191" s="22">
        <v>0</v>
      </c>
      <c r="L191" s="22">
        <v>0</v>
      </c>
      <c r="M191" s="250">
        <f>SUM(E191:I191)</f>
        <v>2</v>
      </c>
      <c r="N191" s="22">
        <v>2</v>
      </c>
      <c r="O191" s="190">
        <f t="shared" si="67"/>
        <v>69.2</v>
      </c>
      <c r="P191" s="191">
        <v>0</v>
      </c>
      <c r="Q191" s="192">
        <v>0</v>
      </c>
      <c r="R191" s="191">
        <v>69.2</v>
      </c>
      <c r="S191" s="193">
        <v>1522.4</v>
      </c>
      <c r="T191" s="194">
        <f aca="true" t="shared" si="77" ref="T191:T215">IF(O191=0,"-",S191/O191)</f>
        <v>22</v>
      </c>
      <c r="U191" s="74">
        <f aca="true" t="shared" si="78" ref="U191:U220">IF(O191=0,"-",O191/N191)</f>
        <v>34.6</v>
      </c>
      <c r="V191" s="5"/>
    </row>
    <row r="192" spans="1:22" ht="13.5" customHeight="1">
      <c r="A192" s="1"/>
      <c r="B192" s="65" t="s">
        <v>146</v>
      </c>
      <c r="C192" s="66" t="s">
        <v>147</v>
      </c>
      <c r="D192" s="67">
        <f>SUM(E192:L192)</f>
        <v>1</v>
      </c>
      <c r="E192" s="67">
        <v>0</v>
      </c>
      <c r="F192" s="67">
        <v>0</v>
      </c>
      <c r="G192" s="67">
        <v>0</v>
      </c>
      <c r="H192" s="67">
        <v>0</v>
      </c>
      <c r="I192" s="67">
        <v>1</v>
      </c>
      <c r="J192" s="67">
        <v>0</v>
      </c>
      <c r="K192" s="67">
        <v>0</v>
      </c>
      <c r="L192" s="67">
        <v>0</v>
      </c>
      <c r="M192" s="67">
        <f>SUM(E192:I192)</f>
        <v>1</v>
      </c>
      <c r="N192" s="67">
        <v>1</v>
      </c>
      <c r="O192" s="254">
        <f t="shared" si="67"/>
        <v>13.3</v>
      </c>
      <c r="P192" s="255">
        <v>0</v>
      </c>
      <c r="Q192" s="256">
        <v>0</v>
      </c>
      <c r="R192" s="328">
        <v>13.3</v>
      </c>
      <c r="S192" s="329">
        <v>252.7</v>
      </c>
      <c r="T192" s="257">
        <f t="shared" si="77"/>
        <v>18.999999999999996</v>
      </c>
      <c r="U192" s="76">
        <f t="shared" si="78"/>
        <v>13.3</v>
      </c>
      <c r="V192" s="5"/>
    </row>
    <row r="193" spans="1:22" ht="13.5" customHeight="1">
      <c r="A193" s="1"/>
      <c r="B193" s="110" t="s">
        <v>257</v>
      </c>
      <c r="C193" s="111"/>
      <c r="D193" s="195">
        <f>SUM(E193:L193)</f>
        <v>5</v>
      </c>
      <c r="E193" s="195">
        <f>SUM(E189:E192)</f>
        <v>0</v>
      </c>
      <c r="F193" s="195">
        <f aca="true" t="shared" si="79" ref="F193:L193">SUM(F189:F192)</f>
        <v>1</v>
      </c>
      <c r="G193" s="195">
        <f t="shared" si="79"/>
        <v>0</v>
      </c>
      <c r="H193" s="195">
        <f t="shared" si="79"/>
        <v>0</v>
      </c>
      <c r="I193" s="195">
        <f t="shared" si="79"/>
        <v>4</v>
      </c>
      <c r="J193" s="195">
        <f t="shared" si="79"/>
        <v>0</v>
      </c>
      <c r="K193" s="195">
        <f t="shared" si="79"/>
        <v>0</v>
      </c>
      <c r="L193" s="195">
        <f t="shared" si="79"/>
        <v>0</v>
      </c>
      <c r="M193" s="195">
        <f>SUM(M189:M192)</f>
        <v>5</v>
      </c>
      <c r="N193" s="195">
        <f>SUM(N189:N192)</f>
        <v>4</v>
      </c>
      <c r="O193" s="258">
        <f t="shared" si="67"/>
        <v>204.20000000000002</v>
      </c>
      <c r="P193" s="259">
        <f>SUM(P189:P192)</f>
        <v>0</v>
      </c>
      <c r="Q193" s="259">
        <f>SUM(Q189:Q192)</f>
        <v>0</v>
      </c>
      <c r="R193" s="205">
        <f>SUM(R189:R192)</f>
        <v>204.20000000000002</v>
      </c>
      <c r="S193" s="205">
        <f>SUM(S189:S192)</f>
        <v>4452.5</v>
      </c>
      <c r="T193" s="204">
        <f t="shared" si="77"/>
        <v>21.80460333006856</v>
      </c>
      <c r="U193" s="205">
        <f>IF(O193=0,"-",O193/N193)</f>
        <v>51.050000000000004</v>
      </c>
      <c r="V193" s="5"/>
    </row>
    <row r="194" spans="2:22" ht="13.5" customHeight="1">
      <c r="B194" s="2"/>
      <c r="C194" s="11" t="s">
        <v>258</v>
      </c>
      <c r="D194" s="38">
        <f aca="true" t="shared" si="80" ref="D194:D219">SUM(E194:L194)</f>
        <v>4</v>
      </c>
      <c r="E194" s="38">
        <v>4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f aca="true" t="shared" si="81" ref="M194:M201">SUM(E194:I194)</f>
        <v>4</v>
      </c>
      <c r="N194" s="38">
        <v>4</v>
      </c>
      <c r="O194" s="125">
        <f aca="true" t="shared" si="82" ref="O194:O220">IF(AND(P194=0,Q194=0,R194=0),0,SUM(P194:R194))</f>
        <v>48.62</v>
      </c>
      <c r="P194" s="126">
        <v>48.62</v>
      </c>
      <c r="Q194" s="127">
        <v>0</v>
      </c>
      <c r="R194" s="126">
        <v>0</v>
      </c>
      <c r="S194" s="128">
        <v>763.155</v>
      </c>
      <c r="T194" s="129">
        <f t="shared" si="77"/>
        <v>15.696318387494859</v>
      </c>
      <c r="U194" s="73">
        <f t="shared" si="78"/>
        <v>12.155</v>
      </c>
      <c r="V194" s="5"/>
    </row>
    <row r="195" spans="2:22" ht="13.5" customHeight="1">
      <c r="B195" s="2"/>
      <c r="C195" s="11" t="s">
        <v>168</v>
      </c>
      <c r="D195" s="38">
        <f t="shared" si="80"/>
        <v>1</v>
      </c>
      <c r="E195" s="38">
        <v>0</v>
      </c>
      <c r="F195" s="38">
        <v>0</v>
      </c>
      <c r="G195" s="38">
        <v>0</v>
      </c>
      <c r="H195" s="38">
        <v>0</v>
      </c>
      <c r="I195" s="38">
        <v>1</v>
      </c>
      <c r="J195" s="38">
        <v>0</v>
      </c>
      <c r="K195" s="38">
        <v>0</v>
      </c>
      <c r="L195" s="38">
        <v>0</v>
      </c>
      <c r="M195" s="38">
        <f t="shared" si="81"/>
        <v>1</v>
      </c>
      <c r="N195" s="38">
        <v>1</v>
      </c>
      <c r="O195" s="125">
        <f t="shared" si="82"/>
        <v>6.28</v>
      </c>
      <c r="P195" s="126">
        <v>0</v>
      </c>
      <c r="Q195" s="127">
        <v>0</v>
      </c>
      <c r="R195" s="126">
        <v>6.28</v>
      </c>
      <c r="S195" s="128">
        <v>106.76</v>
      </c>
      <c r="T195" s="129">
        <f t="shared" si="77"/>
        <v>17</v>
      </c>
      <c r="U195" s="73">
        <f t="shared" si="78"/>
        <v>6.28</v>
      </c>
      <c r="V195" s="47"/>
    </row>
    <row r="196" spans="1:22" ht="13.5" customHeight="1">
      <c r="A196" s="15" t="s">
        <v>134</v>
      </c>
      <c r="B196" s="1" t="s">
        <v>95</v>
      </c>
      <c r="C196" s="11" t="s">
        <v>96</v>
      </c>
      <c r="D196" s="38">
        <f t="shared" si="80"/>
        <v>3</v>
      </c>
      <c r="E196" s="38">
        <v>1</v>
      </c>
      <c r="F196" s="38">
        <v>1</v>
      </c>
      <c r="G196" s="38">
        <v>1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f t="shared" si="81"/>
        <v>3</v>
      </c>
      <c r="N196" s="38">
        <v>2</v>
      </c>
      <c r="O196" s="125">
        <f>IF(AND(P196=0,Q196=0,R196=0),0,SUM(P196:R196))</f>
        <v>21.31</v>
      </c>
      <c r="P196" s="151">
        <v>21.31</v>
      </c>
      <c r="Q196" s="127">
        <v>0</v>
      </c>
      <c r="R196" s="151">
        <v>0</v>
      </c>
      <c r="S196" s="128">
        <v>495.32</v>
      </c>
      <c r="T196" s="129">
        <f t="shared" si="77"/>
        <v>23.243547630220554</v>
      </c>
      <c r="U196" s="73">
        <f t="shared" si="78"/>
        <v>10.655</v>
      </c>
      <c r="V196" s="47"/>
    </row>
    <row r="197" spans="1:22" ht="13.5" customHeight="1">
      <c r="A197" s="15"/>
      <c r="B197" s="1"/>
      <c r="C197" s="11" t="s">
        <v>145</v>
      </c>
      <c r="D197" s="38">
        <f t="shared" si="80"/>
        <v>1</v>
      </c>
      <c r="E197" s="38">
        <v>0</v>
      </c>
      <c r="F197" s="38">
        <v>0</v>
      </c>
      <c r="G197" s="38">
        <v>0</v>
      </c>
      <c r="H197" s="38">
        <v>0</v>
      </c>
      <c r="I197" s="38">
        <v>1</v>
      </c>
      <c r="J197" s="38">
        <v>0</v>
      </c>
      <c r="K197" s="38">
        <v>0</v>
      </c>
      <c r="L197" s="38">
        <v>0</v>
      </c>
      <c r="M197" s="38">
        <f t="shared" si="81"/>
        <v>1</v>
      </c>
      <c r="N197" s="38">
        <v>1</v>
      </c>
      <c r="O197" s="125">
        <f>IF(AND(P197=0,Q197=0,R197=0),0,SUM(P197:R197))</f>
        <v>34.07</v>
      </c>
      <c r="P197" s="151">
        <v>0</v>
      </c>
      <c r="Q197" s="127">
        <v>0</v>
      </c>
      <c r="R197" s="151">
        <v>34.07</v>
      </c>
      <c r="S197" s="128">
        <v>851.75</v>
      </c>
      <c r="T197" s="129">
        <f t="shared" si="77"/>
        <v>25</v>
      </c>
      <c r="U197" s="73">
        <f t="shared" si="78"/>
        <v>34.07</v>
      </c>
      <c r="V197" s="47"/>
    </row>
    <row r="198" spans="1:22" ht="13.5" customHeight="1">
      <c r="A198" s="15"/>
      <c r="B198" s="16"/>
      <c r="C198" s="11" t="s">
        <v>125</v>
      </c>
      <c r="D198" s="38">
        <f t="shared" si="80"/>
        <v>1</v>
      </c>
      <c r="E198" s="38">
        <v>0</v>
      </c>
      <c r="F198" s="38">
        <v>0</v>
      </c>
      <c r="G198" s="38">
        <v>0</v>
      </c>
      <c r="H198" s="38">
        <v>0</v>
      </c>
      <c r="I198" s="38">
        <v>1</v>
      </c>
      <c r="J198" s="38">
        <v>0</v>
      </c>
      <c r="K198" s="38">
        <v>0</v>
      </c>
      <c r="L198" s="38">
        <v>0</v>
      </c>
      <c r="M198" s="38">
        <f t="shared" si="81"/>
        <v>1</v>
      </c>
      <c r="N198" s="38">
        <v>1</v>
      </c>
      <c r="O198" s="125">
        <f>IF(AND(P198=0,Q198=0,R198=0),0,SUM(P198:R198))</f>
        <v>109.05</v>
      </c>
      <c r="P198" s="151">
        <v>0</v>
      </c>
      <c r="Q198" s="127">
        <v>0</v>
      </c>
      <c r="R198" s="151">
        <v>109.05</v>
      </c>
      <c r="S198" s="128">
        <v>3816.75</v>
      </c>
      <c r="T198" s="129">
        <f t="shared" si="77"/>
        <v>35</v>
      </c>
      <c r="U198" s="73">
        <f t="shared" si="78"/>
        <v>109.05</v>
      </c>
      <c r="V198" s="47"/>
    </row>
    <row r="199" spans="2:22" ht="13.5" customHeight="1">
      <c r="B199" s="16"/>
      <c r="C199" s="11" t="s">
        <v>97</v>
      </c>
      <c r="D199" s="38">
        <f>SUM(E199:L199)</f>
        <v>1</v>
      </c>
      <c r="E199" s="38">
        <v>0</v>
      </c>
      <c r="F199" s="38">
        <v>0</v>
      </c>
      <c r="G199" s="38">
        <v>0</v>
      </c>
      <c r="H199" s="38">
        <v>0</v>
      </c>
      <c r="I199" s="38">
        <v>1</v>
      </c>
      <c r="J199" s="38">
        <v>0</v>
      </c>
      <c r="K199" s="38">
        <v>0</v>
      </c>
      <c r="L199" s="38">
        <v>0</v>
      </c>
      <c r="M199" s="38">
        <f t="shared" si="81"/>
        <v>1</v>
      </c>
      <c r="N199" s="38">
        <v>1</v>
      </c>
      <c r="O199" s="125">
        <f>IF(AND(P199=0,Q199=0,R199=0),0,SUM(P199:R199))</f>
        <v>51.77</v>
      </c>
      <c r="P199" s="151">
        <v>0</v>
      </c>
      <c r="Q199" s="127">
        <v>0</v>
      </c>
      <c r="R199" s="151">
        <v>51.77</v>
      </c>
      <c r="S199" s="128">
        <v>1035.4</v>
      </c>
      <c r="T199" s="129">
        <f>IF(O199=0,"-",S199/O199)</f>
        <v>20</v>
      </c>
      <c r="U199" s="73">
        <f>IF(O199=0,"-",O199/N199)</f>
        <v>51.77</v>
      </c>
      <c r="V199" s="47"/>
    </row>
    <row r="200" spans="2:22" ht="13.5" customHeight="1">
      <c r="B200" s="16"/>
      <c r="C200" s="11" t="s">
        <v>195</v>
      </c>
      <c r="D200" s="38">
        <f>SUM(E200:L200)</f>
        <v>2</v>
      </c>
      <c r="E200" s="38">
        <v>0</v>
      </c>
      <c r="F200" s="38">
        <v>0</v>
      </c>
      <c r="G200" s="38">
        <v>0</v>
      </c>
      <c r="H200" s="38">
        <v>0</v>
      </c>
      <c r="I200" s="38">
        <v>1</v>
      </c>
      <c r="J200" s="38">
        <v>1</v>
      </c>
      <c r="K200" s="38">
        <v>0</v>
      </c>
      <c r="L200" s="38">
        <v>0</v>
      </c>
      <c r="M200" s="38">
        <f t="shared" si="81"/>
        <v>1</v>
      </c>
      <c r="N200" s="38">
        <v>2</v>
      </c>
      <c r="O200" s="125">
        <f>IF(AND(P200=0,Q200=0,R200=0),0,SUM(P200:R200))</f>
        <v>58.12</v>
      </c>
      <c r="P200" s="151">
        <v>0</v>
      </c>
      <c r="Q200" s="127">
        <v>0</v>
      </c>
      <c r="R200" s="151">
        <v>58.12</v>
      </c>
      <c r="S200" s="128">
        <v>1064.285</v>
      </c>
      <c r="T200" s="129">
        <f>IF(O200=0,"-",S200/O200)</f>
        <v>18.31185478320716</v>
      </c>
      <c r="U200" s="73">
        <f>IF(O200=0,"-",O200/N200)</f>
        <v>29.06</v>
      </c>
      <c r="V200" s="47"/>
    </row>
    <row r="201" spans="2:22" ht="13.5" customHeight="1">
      <c r="B201" s="65" t="s">
        <v>189</v>
      </c>
      <c r="C201" s="72" t="s">
        <v>190</v>
      </c>
      <c r="D201" s="63">
        <f>SUM(E201:L201)</f>
        <v>1</v>
      </c>
      <c r="E201" s="63">
        <v>0</v>
      </c>
      <c r="F201" s="63">
        <v>0</v>
      </c>
      <c r="G201" s="63">
        <v>0</v>
      </c>
      <c r="H201" s="63">
        <v>0</v>
      </c>
      <c r="I201" s="63">
        <v>0</v>
      </c>
      <c r="J201" s="63">
        <v>1</v>
      </c>
      <c r="K201" s="63">
        <v>0</v>
      </c>
      <c r="L201" s="63">
        <v>0</v>
      </c>
      <c r="M201" s="63">
        <f t="shared" si="81"/>
        <v>0</v>
      </c>
      <c r="N201" s="67">
        <v>0</v>
      </c>
      <c r="O201" s="254">
        <v>0</v>
      </c>
      <c r="P201" s="255">
        <v>0</v>
      </c>
      <c r="Q201" s="256">
        <v>0</v>
      </c>
      <c r="R201" s="255">
        <v>0</v>
      </c>
      <c r="S201" s="257">
        <v>0</v>
      </c>
      <c r="T201" s="260" t="str">
        <f t="shared" si="77"/>
        <v>-</v>
      </c>
      <c r="U201" s="78" t="str">
        <f t="shared" si="78"/>
        <v>-</v>
      </c>
      <c r="V201" s="47"/>
    </row>
    <row r="202" spans="1:22" ht="16.5" customHeight="1">
      <c r="A202" s="15"/>
      <c r="B202" s="302" t="s">
        <v>199</v>
      </c>
      <c r="C202" s="303"/>
      <c r="D202" s="195">
        <f>SUM(E202:L202)</f>
        <v>14</v>
      </c>
      <c r="E202" s="195">
        <f aca="true" t="shared" si="83" ref="E202:N202">SUM(E194:E201)</f>
        <v>5</v>
      </c>
      <c r="F202" s="195">
        <f t="shared" si="83"/>
        <v>1</v>
      </c>
      <c r="G202" s="195">
        <f t="shared" si="83"/>
        <v>1</v>
      </c>
      <c r="H202" s="195">
        <f t="shared" si="83"/>
        <v>0</v>
      </c>
      <c r="I202" s="195">
        <f t="shared" si="83"/>
        <v>5</v>
      </c>
      <c r="J202" s="195">
        <f t="shared" si="83"/>
        <v>2</v>
      </c>
      <c r="K202" s="195">
        <f t="shared" si="83"/>
        <v>0</v>
      </c>
      <c r="L202" s="195">
        <f t="shared" si="83"/>
        <v>0</v>
      </c>
      <c r="M202" s="195">
        <f>SUM(M194:M201)</f>
        <v>12</v>
      </c>
      <c r="N202" s="195">
        <f t="shared" si="83"/>
        <v>12</v>
      </c>
      <c r="O202" s="261">
        <f t="shared" si="82"/>
        <v>329.22</v>
      </c>
      <c r="P202" s="262">
        <f>SUM(P194:P201)</f>
        <v>69.92999999999999</v>
      </c>
      <c r="Q202" s="262">
        <f>SUM(Q194:Q201)</f>
        <v>0</v>
      </c>
      <c r="R202" s="263">
        <f>SUM(R194:R201)</f>
        <v>259.29</v>
      </c>
      <c r="S202" s="263">
        <f>SUM(S194:S201)</f>
        <v>8133.42</v>
      </c>
      <c r="T202" s="205">
        <f t="shared" si="77"/>
        <v>24.705121195553122</v>
      </c>
      <c r="U202" s="205">
        <f t="shared" si="78"/>
        <v>27.435000000000002</v>
      </c>
      <c r="V202" s="47"/>
    </row>
    <row r="203" spans="2:22" ht="13.5" customHeight="1">
      <c r="B203" s="4" t="s">
        <v>181</v>
      </c>
      <c r="C203" s="13" t="s">
        <v>102</v>
      </c>
      <c r="D203" s="250">
        <f>SUM(E203:L203)</f>
        <v>1</v>
      </c>
      <c r="E203" s="22">
        <v>0</v>
      </c>
      <c r="F203" s="22">
        <v>0</v>
      </c>
      <c r="G203" s="22">
        <v>0</v>
      </c>
      <c r="H203" s="22">
        <v>0</v>
      </c>
      <c r="I203" s="22">
        <v>1</v>
      </c>
      <c r="J203" s="22">
        <v>0</v>
      </c>
      <c r="K203" s="22">
        <v>0</v>
      </c>
      <c r="L203" s="22">
        <v>0</v>
      </c>
      <c r="M203" s="22">
        <f>SUM(E203:I203)</f>
        <v>1</v>
      </c>
      <c r="N203" s="22">
        <v>1</v>
      </c>
      <c r="O203" s="190">
        <f>IF(AND(P203=0,Q203=0,R203=0),0,SUM(P203:R203))</f>
        <v>528</v>
      </c>
      <c r="P203" s="191">
        <v>0</v>
      </c>
      <c r="Q203" s="192">
        <v>0</v>
      </c>
      <c r="R203" s="191">
        <v>528</v>
      </c>
      <c r="S203" s="257">
        <v>13200</v>
      </c>
      <c r="T203" s="194">
        <f>IF(O203=0,"-",S203/O203)</f>
        <v>25</v>
      </c>
      <c r="U203" s="74">
        <f>IF(O203=0,"-",O203/N203)</f>
        <v>528</v>
      </c>
      <c r="V203" s="47"/>
    </row>
    <row r="204" spans="2:22" ht="15.75" customHeight="1">
      <c r="B204" s="110" t="s">
        <v>200</v>
      </c>
      <c r="C204" s="111"/>
      <c r="D204" s="201">
        <f>D203</f>
        <v>1</v>
      </c>
      <c r="E204" s="201">
        <f aca="true" t="shared" si="84" ref="E204:U204">E203</f>
        <v>0</v>
      </c>
      <c r="F204" s="201">
        <f t="shared" si="84"/>
        <v>0</v>
      </c>
      <c r="G204" s="201">
        <f t="shared" si="84"/>
        <v>0</v>
      </c>
      <c r="H204" s="201">
        <f t="shared" si="84"/>
        <v>0</v>
      </c>
      <c r="I204" s="201">
        <f t="shared" si="84"/>
        <v>1</v>
      </c>
      <c r="J204" s="201">
        <f t="shared" si="84"/>
        <v>0</v>
      </c>
      <c r="K204" s="201">
        <f t="shared" si="84"/>
        <v>0</v>
      </c>
      <c r="L204" s="201">
        <f>L203</f>
        <v>0</v>
      </c>
      <c r="M204" s="201">
        <f>M203</f>
        <v>1</v>
      </c>
      <c r="N204" s="201">
        <f t="shared" si="84"/>
        <v>1</v>
      </c>
      <c r="O204" s="202">
        <f t="shared" si="84"/>
        <v>528</v>
      </c>
      <c r="P204" s="202">
        <f t="shared" si="84"/>
        <v>0</v>
      </c>
      <c r="Q204" s="202">
        <f t="shared" si="84"/>
        <v>0</v>
      </c>
      <c r="R204" s="202">
        <f t="shared" si="84"/>
        <v>528</v>
      </c>
      <c r="S204" s="204">
        <f t="shared" si="84"/>
        <v>13200</v>
      </c>
      <c r="T204" s="204">
        <f t="shared" si="84"/>
        <v>25</v>
      </c>
      <c r="U204" s="205">
        <f t="shared" si="84"/>
        <v>528</v>
      </c>
      <c r="V204" s="5"/>
    </row>
    <row r="205" spans="1:22" ht="19.5" customHeight="1" thickBot="1">
      <c r="A205" s="68"/>
      <c r="B205" s="106" t="s">
        <v>155</v>
      </c>
      <c r="C205" s="107"/>
      <c r="D205" s="230">
        <f>SUM(E205:L205)</f>
        <v>20</v>
      </c>
      <c r="E205" s="230">
        <f>E202+E193+E204</f>
        <v>5</v>
      </c>
      <c r="F205" s="230">
        <f aca="true" t="shared" si="85" ref="F205:L205">F202+F193+F204</f>
        <v>2</v>
      </c>
      <c r="G205" s="230">
        <f t="shared" si="85"/>
        <v>1</v>
      </c>
      <c r="H205" s="230">
        <f t="shared" si="85"/>
        <v>0</v>
      </c>
      <c r="I205" s="230">
        <f t="shared" si="85"/>
        <v>10</v>
      </c>
      <c r="J205" s="230">
        <f t="shared" si="85"/>
        <v>2</v>
      </c>
      <c r="K205" s="230">
        <f t="shared" si="85"/>
        <v>0</v>
      </c>
      <c r="L205" s="230">
        <f t="shared" si="85"/>
        <v>0</v>
      </c>
      <c r="M205" s="230">
        <f>SUM(E205:I205)</f>
        <v>18</v>
      </c>
      <c r="N205" s="230">
        <f>N202+N193+N204</f>
        <v>17</v>
      </c>
      <c r="O205" s="264">
        <f>IF(AND(P205=0,Q205=0,R205=0),0,SUM(P205:R205))</f>
        <v>1061.42</v>
      </c>
      <c r="P205" s="265">
        <f>P202+P193+P204</f>
        <v>69.92999999999999</v>
      </c>
      <c r="Q205" s="266">
        <f>Q202+Q193+Q204</f>
        <v>0</v>
      </c>
      <c r="R205" s="265">
        <f>R202+R193+R204</f>
        <v>991.49</v>
      </c>
      <c r="S205" s="184">
        <f>S202+S193+S204</f>
        <v>25785.92</v>
      </c>
      <c r="T205" s="184">
        <f t="shared" si="77"/>
        <v>24.293795104671098</v>
      </c>
      <c r="U205" s="184">
        <f>IF(O205=0,"-",O205/N205)</f>
        <v>62.436470588235295</v>
      </c>
      <c r="V205" s="5"/>
    </row>
    <row r="206" spans="1:22" ht="13.5" customHeight="1">
      <c r="A206" s="1"/>
      <c r="B206" s="1"/>
      <c r="C206" s="11" t="s">
        <v>284</v>
      </c>
      <c r="D206" s="38">
        <f>SUM(E206:L206)</f>
        <v>1</v>
      </c>
      <c r="E206" s="38">
        <v>0</v>
      </c>
      <c r="F206" s="38">
        <v>0</v>
      </c>
      <c r="G206" s="38">
        <v>1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f aca="true" t="shared" si="86" ref="M206:M220">SUM(E206:I206)</f>
        <v>1</v>
      </c>
      <c r="N206" s="38">
        <v>1</v>
      </c>
      <c r="O206" s="125">
        <f>IF(AND(P206=0,Q206=0,R206=0),0,SUM(P206:R206))</f>
        <v>2.6</v>
      </c>
      <c r="P206" s="126">
        <v>2.6</v>
      </c>
      <c r="Q206" s="127">
        <v>0</v>
      </c>
      <c r="R206" s="126">
        <v>0</v>
      </c>
      <c r="S206" s="128">
        <v>26</v>
      </c>
      <c r="T206" s="129">
        <f>IF(O206=0,"-",S206/O206)</f>
        <v>10</v>
      </c>
      <c r="U206" s="73">
        <f>IF(O206=0,"-",O206/N206)</f>
        <v>2.6</v>
      </c>
      <c r="V206" s="5"/>
    </row>
    <row r="207" spans="1:22" ht="13.5" customHeight="1">
      <c r="A207" s="1"/>
      <c r="B207" s="53"/>
      <c r="C207" s="11" t="s">
        <v>99</v>
      </c>
      <c r="D207" s="38">
        <f t="shared" si="80"/>
        <v>3</v>
      </c>
      <c r="E207" s="38">
        <v>0</v>
      </c>
      <c r="F207" s="38">
        <v>0</v>
      </c>
      <c r="G207" s="38">
        <v>0</v>
      </c>
      <c r="H207" s="38">
        <v>0</v>
      </c>
      <c r="I207" s="38">
        <v>2</v>
      </c>
      <c r="J207" s="38">
        <v>1</v>
      </c>
      <c r="K207" s="38">
        <v>0</v>
      </c>
      <c r="L207" s="38">
        <v>0</v>
      </c>
      <c r="M207" s="38">
        <f t="shared" si="86"/>
        <v>2</v>
      </c>
      <c r="N207" s="38">
        <v>2</v>
      </c>
      <c r="O207" s="125">
        <f t="shared" si="82"/>
        <v>140.5</v>
      </c>
      <c r="P207" s="126">
        <v>0</v>
      </c>
      <c r="Q207" s="127">
        <v>0</v>
      </c>
      <c r="R207" s="126">
        <v>140.5</v>
      </c>
      <c r="S207" s="128">
        <v>3446.7</v>
      </c>
      <c r="T207" s="129">
        <f t="shared" si="77"/>
        <v>24.531672597864766</v>
      </c>
      <c r="U207" s="73">
        <f t="shared" si="78"/>
        <v>70.25</v>
      </c>
      <c r="V207" s="5"/>
    </row>
    <row r="208" spans="1:22" ht="13.5" customHeight="1">
      <c r="A208" s="1"/>
      <c r="B208" s="1"/>
      <c r="C208" s="11" t="s">
        <v>169</v>
      </c>
      <c r="D208" s="38">
        <f>SUM(E208:L208)</f>
        <v>1</v>
      </c>
      <c r="E208" s="38">
        <v>0</v>
      </c>
      <c r="F208" s="38">
        <v>0</v>
      </c>
      <c r="G208" s="38">
        <v>0</v>
      </c>
      <c r="H208" s="38">
        <v>0</v>
      </c>
      <c r="I208" s="38">
        <v>1</v>
      </c>
      <c r="J208" s="38">
        <v>0</v>
      </c>
      <c r="K208" s="38">
        <v>0</v>
      </c>
      <c r="L208" s="38">
        <v>0</v>
      </c>
      <c r="M208" s="38">
        <f t="shared" si="86"/>
        <v>1</v>
      </c>
      <c r="N208" s="38">
        <v>1</v>
      </c>
      <c r="O208" s="125">
        <f t="shared" si="82"/>
        <v>68.4</v>
      </c>
      <c r="P208" s="126">
        <v>0</v>
      </c>
      <c r="Q208" s="127">
        <v>0</v>
      </c>
      <c r="R208" s="126">
        <v>68.4</v>
      </c>
      <c r="S208" s="128">
        <v>1586.88</v>
      </c>
      <c r="T208" s="129">
        <f t="shared" si="77"/>
        <v>23.2</v>
      </c>
      <c r="U208" s="73">
        <f t="shared" si="78"/>
        <v>68.4</v>
      </c>
      <c r="V208" s="5"/>
    </row>
    <row r="209" spans="1:22" ht="13.5" customHeight="1">
      <c r="A209" s="1"/>
      <c r="B209" s="53"/>
      <c r="C209" s="11" t="s">
        <v>136</v>
      </c>
      <c r="D209" s="38">
        <f t="shared" si="80"/>
        <v>1</v>
      </c>
      <c r="E209" s="38">
        <v>0</v>
      </c>
      <c r="F209" s="38">
        <v>0</v>
      </c>
      <c r="G209" s="38">
        <v>0</v>
      </c>
      <c r="H209" s="38">
        <v>0</v>
      </c>
      <c r="I209" s="38">
        <v>1</v>
      </c>
      <c r="J209" s="38">
        <v>0</v>
      </c>
      <c r="K209" s="38">
        <v>0</v>
      </c>
      <c r="L209" s="38">
        <v>0</v>
      </c>
      <c r="M209" s="38">
        <f t="shared" si="86"/>
        <v>1</v>
      </c>
      <c r="N209" s="38">
        <v>1</v>
      </c>
      <c r="O209" s="125">
        <f t="shared" si="82"/>
        <v>68.8</v>
      </c>
      <c r="P209" s="126">
        <v>0</v>
      </c>
      <c r="Q209" s="127">
        <v>0</v>
      </c>
      <c r="R209" s="126">
        <v>68.8</v>
      </c>
      <c r="S209" s="128">
        <v>1424.16</v>
      </c>
      <c r="T209" s="129">
        <f t="shared" si="77"/>
        <v>20.700000000000003</v>
      </c>
      <c r="U209" s="73">
        <f t="shared" si="78"/>
        <v>68.8</v>
      </c>
      <c r="V209" s="5"/>
    </row>
    <row r="210" spans="1:22" ht="13.5" customHeight="1">
      <c r="A210" s="1" t="s">
        <v>98</v>
      </c>
      <c r="B210" s="1" t="s">
        <v>133</v>
      </c>
      <c r="C210" s="11" t="s">
        <v>149</v>
      </c>
      <c r="D210" s="38">
        <f t="shared" si="80"/>
        <v>1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1</v>
      </c>
      <c r="K210" s="38">
        <v>0</v>
      </c>
      <c r="L210" s="38">
        <v>0</v>
      </c>
      <c r="M210" s="38">
        <f>SUM(E210:I210)</f>
        <v>0</v>
      </c>
      <c r="N210" s="38">
        <v>0</v>
      </c>
      <c r="O210" s="125">
        <f t="shared" si="82"/>
        <v>0</v>
      </c>
      <c r="P210" s="126">
        <v>0</v>
      </c>
      <c r="Q210" s="127">
        <v>0</v>
      </c>
      <c r="R210" s="126">
        <v>0</v>
      </c>
      <c r="S210" s="128">
        <v>0</v>
      </c>
      <c r="T210" s="149" t="str">
        <f t="shared" si="77"/>
        <v>-</v>
      </c>
      <c r="U210" s="150" t="str">
        <f t="shared" si="78"/>
        <v>-</v>
      </c>
      <c r="V210" s="5"/>
    </row>
    <row r="211" spans="1:22" ht="13.5" customHeight="1">
      <c r="A211" s="42"/>
      <c r="B211" s="15"/>
      <c r="C211" s="11" t="s">
        <v>150</v>
      </c>
      <c r="D211" s="38">
        <f t="shared" si="80"/>
        <v>1</v>
      </c>
      <c r="E211" s="38">
        <v>0</v>
      </c>
      <c r="F211" s="38">
        <v>0</v>
      </c>
      <c r="G211" s="38">
        <v>0</v>
      </c>
      <c r="H211" s="38">
        <v>0</v>
      </c>
      <c r="I211" s="38">
        <v>1</v>
      </c>
      <c r="J211" s="38">
        <v>0</v>
      </c>
      <c r="K211" s="38">
        <v>0</v>
      </c>
      <c r="L211" s="38">
        <v>0</v>
      </c>
      <c r="M211" s="38">
        <f t="shared" si="86"/>
        <v>1</v>
      </c>
      <c r="N211" s="38">
        <v>1</v>
      </c>
      <c r="O211" s="125">
        <f t="shared" si="82"/>
        <v>148.9</v>
      </c>
      <c r="P211" s="126">
        <v>0</v>
      </c>
      <c r="Q211" s="127">
        <v>0</v>
      </c>
      <c r="R211" s="126">
        <v>148.9</v>
      </c>
      <c r="S211" s="128">
        <v>2873.77</v>
      </c>
      <c r="T211" s="129">
        <f t="shared" si="77"/>
        <v>19.3</v>
      </c>
      <c r="U211" s="73">
        <f t="shared" si="78"/>
        <v>148.9</v>
      </c>
      <c r="V211" s="5"/>
    </row>
    <row r="212" spans="1:22" ht="13.5" customHeight="1">
      <c r="A212" s="1"/>
      <c r="B212" s="1"/>
      <c r="C212" s="11" t="s">
        <v>103</v>
      </c>
      <c r="D212" s="38">
        <f t="shared" si="80"/>
        <v>5</v>
      </c>
      <c r="E212" s="38">
        <v>0</v>
      </c>
      <c r="F212" s="38">
        <v>0</v>
      </c>
      <c r="G212" s="38">
        <v>0</v>
      </c>
      <c r="H212" s="38">
        <v>0</v>
      </c>
      <c r="I212" s="38">
        <v>3</v>
      </c>
      <c r="J212" s="38">
        <v>0</v>
      </c>
      <c r="K212" s="38">
        <v>2</v>
      </c>
      <c r="L212" s="38">
        <v>0</v>
      </c>
      <c r="M212" s="38">
        <f>SUM(E212:I212)</f>
        <v>3</v>
      </c>
      <c r="N212" s="38">
        <v>3</v>
      </c>
      <c r="O212" s="125">
        <f t="shared" si="82"/>
        <v>340.7</v>
      </c>
      <c r="P212" s="126">
        <v>0</v>
      </c>
      <c r="Q212" s="127">
        <v>0</v>
      </c>
      <c r="R212" s="126">
        <v>340.7</v>
      </c>
      <c r="S212" s="128">
        <v>10693.1</v>
      </c>
      <c r="T212" s="129">
        <f t="shared" si="77"/>
        <v>31.385676548282948</v>
      </c>
      <c r="U212" s="73">
        <f t="shared" si="78"/>
        <v>113.56666666666666</v>
      </c>
      <c r="V212" s="5"/>
    </row>
    <row r="213" spans="1:22" ht="13.5" customHeight="1">
      <c r="A213" s="1"/>
      <c r="B213" s="1"/>
      <c r="C213" s="11" t="s">
        <v>170</v>
      </c>
      <c r="D213" s="38">
        <f>SUM(E213:L213)</f>
        <v>1</v>
      </c>
      <c r="E213" s="38">
        <v>0</v>
      </c>
      <c r="F213" s="38">
        <v>0</v>
      </c>
      <c r="G213" s="38">
        <v>0</v>
      </c>
      <c r="H213" s="38">
        <v>0</v>
      </c>
      <c r="I213" s="38">
        <v>1</v>
      </c>
      <c r="J213" s="38">
        <v>0</v>
      </c>
      <c r="K213" s="38">
        <v>0</v>
      </c>
      <c r="L213" s="38">
        <v>0</v>
      </c>
      <c r="M213" s="38">
        <f t="shared" si="86"/>
        <v>1</v>
      </c>
      <c r="N213" s="38">
        <v>1</v>
      </c>
      <c r="O213" s="125">
        <f t="shared" si="82"/>
        <v>30</v>
      </c>
      <c r="P213" s="126">
        <v>0</v>
      </c>
      <c r="Q213" s="127">
        <v>0</v>
      </c>
      <c r="R213" s="126">
        <v>30</v>
      </c>
      <c r="S213" s="128">
        <v>843</v>
      </c>
      <c r="T213" s="129">
        <f t="shared" si="77"/>
        <v>28.1</v>
      </c>
      <c r="U213" s="73">
        <f t="shared" si="78"/>
        <v>30</v>
      </c>
      <c r="V213" s="5"/>
    </row>
    <row r="214" spans="1:22" ht="13.5" customHeight="1">
      <c r="A214" s="1"/>
      <c r="B214" s="1"/>
      <c r="C214" s="11" t="s">
        <v>203</v>
      </c>
      <c r="D214" s="38">
        <f>SUM(E214:L214)</f>
        <v>1</v>
      </c>
      <c r="E214" s="38">
        <v>0</v>
      </c>
      <c r="F214" s="38">
        <v>0</v>
      </c>
      <c r="G214" s="38">
        <v>0</v>
      </c>
      <c r="H214" s="38">
        <v>0</v>
      </c>
      <c r="I214" s="38">
        <v>1</v>
      </c>
      <c r="J214" s="38">
        <v>0</v>
      </c>
      <c r="K214" s="38">
        <v>0</v>
      </c>
      <c r="L214" s="38">
        <v>0</v>
      </c>
      <c r="M214" s="38">
        <f>SUM(E214:I214)</f>
        <v>1</v>
      </c>
      <c r="N214" s="38">
        <v>1</v>
      </c>
      <c r="O214" s="125">
        <f>IF(AND(P214=0,Q214=0,R214=0),0,SUM(P214:R214))</f>
        <v>171.9</v>
      </c>
      <c r="P214" s="126">
        <v>0</v>
      </c>
      <c r="Q214" s="127">
        <v>0</v>
      </c>
      <c r="R214" s="126">
        <v>171.9</v>
      </c>
      <c r="S214" s="128">
        <v>4056.84</v>
      </c>
      <c r="T214" s="129">
        <f>IF(O214=0,"-",S214/O214)</f>
        <v>23.6</v>
      </c>
      <c r="U214" s="73">
        <f>IF(O214=0,"-",O214/N214)</f>
        <v>171.9</v>
      </c>
      <c r="V214" s="5"/>
    </row>
    <row r="215" spans="1:22" ht="13.5" customHeight="1">
      <c r="A215" s="42"/>
      <c r="B215" s="1"/>
      <c r="C215" s="11" t="s">
        <v>100</v>
      </c>
      <c r="D215" s="38">
        <f t="shared" si="80"/>
        <v>1</v>
      </c>
      <c r="E215" s="38">
        <v>0</v>
      </c>
      <c r="F215" s="38">
        <v>0</v>
      </c>
      <c r="G215" s="38">
        <v>0</v>
      </c>
      <c r="H215" s="38">
        <v>0</v>
      </c>
      <c r="I215" s="38">
        <v>1</v>
      </c>
      <c r="J215" s="38">
        <v>0</v>
      </c>
      <c r="K215" s="38">
        <v>0</v>
      </c>
      <c r="L215" s="38">
        <v>0</v>
      </c>
      <c r="M215" s="38">
        <f t="shared" si="86"/>
        <v>1</v>
      </c>
      <c r="N215" s="38">
        <v>1</v>
      </c>
      <c r="O215" s="125">
        <f t="shared" si="82"/>
        <v>147.8</v>
      </c>
      <c r="P215" s="126">
        <v>0</v>
      </c>
      <c r="Q215" s="127">
        <v>0</v>
      </c>
      <c r="R215" s="126">
        <v>147.8</v>
      </c>
      <c r="S215" s="128">
        <v>3783.68</v>
      </c>
      <c r="T215" s="129">
        <f t="shared" si="77"/>
        <v>25.599999999999998</v>
      </c>
      <c r="U215" s="73">
        <f t="shared" si="78"/>
        <v>147.8</v>
      </c>
      <c r="V215" s="5"/>
    </row>
    <row r="216" spans="1:22" ht="13.5" customHeight="1">
      <c r="A216" s="42"/>
      <c r="B216" s="1"/>
      <c r="C216" s="11" t="s">
        <v>101</v>
      </c>
      <c r="D216" s="38">
        <f t="shared" si="80"/>
        <v>2</v>
      </c>
      <c r="E216" s="38">
        <v>0</v>
      </c>
      <c r="F216" s="38">
        <v>0</v>
      </c>
      <c r="G216" s="38">
        <v>0</v>
      </c>
      <c r="H216" s="38">
        <v>0</v>
      </c>
      <c r="I216" s="38">
        <v>2</v>
      </c>
      <c r="J216" s="38">
        <v>0</v>
      </c>
      <c r="K216" s="38">
        <v>0</v>
      </c>
      <c r="L216" s="38">
        <v>0</v>
      </c>
      <c r="M216" s="38">
        <f t="shared" si="86"/>
        <v>2</v>
      </c>
      <c r="N216" s="38">
        <v>2</v>
      </c>
      <c r="O216" s="125">
        <f t="shared" si="82"/>
        <v>463.4</v>
      </c>
      <c r="P216" s="126">
        <v>0</v>
      </c>
      <c r="Q216" s="127">
        <v>0</v>
      </c>
      <c r="R216" s="126">
        <v>463.4</v>
      </c>
      <c r="S216" s="128">
        <v>10787.94</v>
      </c>
      <c r="T216" s="129">
        <f>IF(O216=0,"-",S216/O216)</f>
        <v>23.279974104445404</v>
      </c>
      <c r="U216" s="73">
        <f t="shared" si="78"/>
        <v>231.7</v>
      </c>
      <c r="V216" s="5"/>
    </row>
    <row r="217" spans="1:22" ht="13.5" customHeight="1">
      <c r="A217" s="42"/>
      <c r="B217" s="1"/>
      <c r="C217" s="11" t="s">
        <v>194</v>
      </c>
      <c r="D217" s="38">
        <f>SUM(E217:L217)</f>
        <v>1</v>
      </c>
      <c r="E217" s="38">
        <v>0</v>
      </c>
      <c r="F217" s="46">
        <v>0</v>
      </c>
      <c r="G217" s="52">
        <v>0</v>
      </c>
      <c r="H217" s="38">
        <v>0</v>
      </c>
      <c r="I217" s="38">
        <v>0</v>
      </c>
      <c r="J217" s="38">
        <v>1</v>
      </c>
      <c r="K217" s="38">
        <v>0</v>
      </c>
      <c r="L217" s="38">
        <v>0</v>
      </c>
      <c r="M217" s="38">
        <f>SUM(E217:I217)</f>
        <v>0</v>
      </c>
      <c r="N217" s="38">
        <v>0</v>
      </c>
      <c r="O217" s="125">
        <f>IF(AND(P217=0,Q217=0,R217=0),0,SUM(P217:R217))</f>
        <v>0</v>
      </c>
      <c r="P217" s="126">
        <v>0</v>
      </c>
      <c r="Q217" s="127">
        <v>0</v>
      </c>
      <c r="R217" s="126">
        <v>0</v>
      </c>
      <c r="S217" s="128">
        <v>0</v>
      </c>
      <c r="T217" s="149" t="str">
        <f>IF(O217=0,"-",S217/O217)</f>
        <v>-</v>
      </c>
      <c r="U217" s="150" t="str">
        <f>IF(O217=0,"-",O217/N217)</f>
        <v>-</v>
      </c>
      <c r="V217" s="5"/>
    </row>
    <row r="218" spans="1:22" ht="13.5" customHeight="1">
      <c r="A218" s="42"/>
      <c r="B218" s="1"/>
      <c r="C218" s="69" t="s">
        <v>141</v>
      </c>
      <c r="D218" s="46">
        <f>SUM(E218:L218)</f>
        <v>1</v>
      </c>
      <c r="E218" s="70">
        <v>0</v>
      </c>
      <c r="F218" s="46">
        <v>0</v>
      </c>
      <c r="G218" s="46">
        <v>0</v>
      </c>
      <c r="H218" s="46">
        <v>0</v>
      </c>
      <c r="I218" s="70">
        <v>1</v>
      </c>
      <c r="J218" s="70">
        <v>0</v>
      </c>
      <c r="K218" s="70">
        <v>0</v>
      </c>
      <c r="L218" s="70">
        <v>0</v>
      </c>
      <c r="M218" s="70">
        <f t="shared" si="86"/>
        <v>1</v>
      </c>
      <c r="N218" s="70">
        <v>1</v>
      </c>
      <c r="O218" s="267">
        <f>IF(AND(P218=0,Q218=0,R218=0),0,SUM(P218:R218))</f>
        <v>67.9</v>
      </c>
      <c r="P218" s="268">
        <v>0</v>
      </c>
      <c r="Q218" s="269">
        <v>0</v>
      </c>
      <c r="R218" s="268">
        <v>67.9</v>
      </c>
      <c r="S218" s="330">
        <v>2356.13</v>
      </c>
      <c r="T218" s="270">
        <f>IF(O218=0,"-",S218/O218)</f>
        <v>34.699999999999996</v>
      </c>
      <c r="U218" s="270">
        <f>IF(O218=0,"-",O218/N218)</f>
        <v>67.9</v>
      </c>
      <c r="V218" s="47"/>
    </row>
    <row r="219" spans="1:22" ht="13.5" customHeight="1">
      <c r="A219" s="42"/>
      <c r="B219" s="36"/>
      <c r="C219" s="13" t="s">
        <v>196</v>
      </c>
      <c r="D219" s="22">
        <f t="shared" si="80"/>
        <v>2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2</v>
      </c>
      <c r="L219" s="22">
        <v>0</v>
      </c>
      <c r="M219" s="22">
        <f t="shared" si="86"/>
        <v>0</v>
      </c>
      <c r="N219" s="22">
        <v>0</v>
      </c>
      <c r="O219" s="190">
        <f t="shared" si="82"/>
        <v>0</v>
      </c>
      <c r="P219" s="191">
        <v>0</v>
      </c>
      <c r="Q219" s="192">
        <v>0</v>
      </c>
      <c r="R219" s="191">
        <v>0</v>
      </c>
      <c r="S219" s="193">
        <v>0</v>
      </c>
      <c r="T219" s="271" t="str">
        <f>IF(O219=0,"-",S219/O219)</f>
        <v>-</v>
      </c>
      <c r="U219" s="272" t="str">
        <f t="shared" si="78"/>
        <v>-</v>
      </c>
      <c r="V219" s="5"/>
    </row>
    <row r="220" spans="1:22" ht="19.5" customHeight="1">
      <c r="A220" s="10"/>
      <c r="B220" s="112" t="s">
        <v>155</v>
      </c>
      <c r="C220" s="113"/>
      <c r="D220" s="273">
        <f>SUM(E220:L220)</f>
        <v>22</v>
      </c>
      <c r="E220" s="274">
        <f aca="true" t="shared" si="87" ref="E220:L220">SUM(E206:E219)</f>
        <v>0</v>
      </c>
      <c r="F220" s="274">
        <f t="shared" si="87"/>
        <v>0</v>
      </c>
      <c r="G220" s="274">
        <f t="shared" si="87"/>
        <v>1</v>
      </c>
      <c r="H220" s="274">
        <f t="shared" si="87"/>
        <v>0</v>
      </c>
      <c r="I220" s="274">
        <f t="shared" si="87"/>
        <v>14</v>
      </c>
      <c r="J220" s="274">
        <f t="shared" si="87"/>
        <v>3</v>
      </c>
      <c r="K220" s="274">
        <f t="shared" si="87"/>
        <v>4</v>
      </c>
      <c r="L220" s="274">
        <f t="shared" si="87"/>
        <v>0</v>
      </c>
      <c r="M220" s="274">
        <f t="shared" si="86"/>
        <v>15</v>
      </c>
      <c r="N220" s="274">
        <f>SUM(N206:N219)</f>
        <v>15</v>
      </c>
      <c r="O220" s="275">
        <f t="shared" si="82"/>
        <v>1650.9</v>
      </c>
      <c r="P220" s="276">
        <f>SUM(P206:P219)</f>
        <v>2.6</v>
      </c>
      <c r="Q220" s="276">
        <f>SUM(Q206:Q219)</f>
        <v>0</v>
      </c>
      <c r="R220" s="276">
        <f>SUM(R206:R219)</f>
        <v>1648.3000000000002</v>
      </c>
      <c r="S220" s="277">
        <f>SUM(S206:S219)</f>
        <v>41878.2</v>
      </c>
      <c r="T220" s="277">
        <f>IF(O220=0,"-",S220/O220)</f>
        <v>25.366890786843538</v>
      </c>
      <c r="U220" s="278">
        <f t="shared" si="78"/>
        <v>110.06</v>
      </c>
      <c r="V220" s="5"/>
    </row>
    <row r="221" spans="1:21" ht="4.5" customHeight="1">
      <c r="A221" s="20"/>
      <c r="B221" s="20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79"/>
      <c r="P221" s="31"/>
      <c r="Q221" s="32"/>
      <c r="R221" s="31"/>
      <c r="S221" s="33"/>
      <c r="T221" s="80"/>
      <c r="U221" s="80"/>
    </row>
    <row r="222" spans="1:22" ht="18.75" customHeight="1">
      <c r="A222" s="9" t="s">
        <v>285</v>
      </c>
      <c r="B222" s="116" t="s">
        <v>178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34"/>
      <c r="Q222" s="34"/>
      <c r="R222" s="34"/>
      <c r="S222" s="27"/>
      <c r="T222" s="27"/>
      <c r="U222" s="27"/>
      <c r="V222" s="27"/>
    </row>
    <row r="223" spans="1:22" ht="34.5" customHeight="1">
      <c r="A223" s="95" t="s">
        <v>104</v>
      </c>
      <c r="B223" s="96"/>
      <c r="C223" s="97"/>
      <c r="D223" s="279">
        <f aca="true" t="shared" si="88" ref="D223:N223">D46+D63+D115+D69+D73+D83</f>
        <v>2296</v>
      </c>
      <c r="E223" s="280">
        <f t="shared" si="88"/>
        <v>8</v>
      </c>
      <c r="F223" s="280">
        <f t="shared" si="88"/>
        <v>2</v>
      </c>
      <c r="G223" s="280">
        <f t="shared" si="88"/>
        <v>59</v>
      </c>
      <c r="H223" s="280">
        <f t="shared" si="88"/>
        <v>30</v>
      </c>
      <c r="I223" s="280">
        <f t="shared" si="88"/>
        <v>994</v>
      </c>
      <c r="J223" s="280">
        <f t="shared" si="88"/>
        <v>984</v>
      </c>
      <c r="K223" s="280">
        <f t="shared" si="88"/>
        <v>96</v>
      </c>
      <c r="L223" s="280">
        <f t="shared" si="88"/>
        <v>123</v>
      </c>
      <c r="M223" s="280">
        <f t="shared" si="88"/>
        <v>1093</v>
      </c>
      <c r="N223" s="280">
        <f t="shared" si="88"/>
        <v>989</v>
      </c>
      <c r="O223" s="281">
        <f>IF(AND(P223=0,Q223=0,R223=0),0,SUM(P223:R223))</f>
        <v>105803.99000000003</v>
      </c>
      <c r="P223" s="282">
        <f>P46+P63+P115+P69+P73+P83</f>
        <v>10605.570000000002</v>
      </c>
      <c r="Q223" s="282">
        <f>Q46+Q63+Q115+Q69+Q73+Q83</f>
        <v>0</v>
      </c>
      <c r="R223" s="282">
        <f>R46+R63+R115+R69+R73+R83</f>
        <v>95198.42000000003</v>
      </c>
      <c r="S223" s="283">
        <f>S46+S63+S115+S69+S73+S83</f>
        <v>6159249.766000001</v>
      </c>
      <c r="T223" s="283">
        <f>IF(O223=0,"-",S223/O223)</f>
        <v>58.21377592659784</v>
      </c>
      <c r="U223" s="284">
        <f>IF(O223=0,"-",O223/N223)</f>
        <v>106.9807785642063</v>
      </c>
      <c r="V223" s="5"/>
    </row>
    <row r="224" spans="1:22" ht="28.5" customHeight="1">
      <c r="A224" s="98" t="s">
        <v>105</v>
      </c>
      <c r="B224" s="99"/>
      <c r="C224" s="100"/>
      <c r="D224" s="250">
        <f aca="true" t="shared" si="89" ref="D224:N224">D4-D223</f>
        <v>176</v>
      </c>
      <c r="E224" s="22">
        <f t="shared" si="89"/>
        <v>18</v>
      </c>
      <c r="F224" s="22">
        <f t="shared" si="89"/>
        <v>6</v>
      </c>
      <c r="G224" s="22">
        <f t="shared" si="89"/>
        <v>13</v>
      </c>
      <c r="H224" s="22">
        <f t="shared" si="89"/>
        <v>6</v>
      </c>
      <c r="I224" s="22">
        <f t="shared" si="89"/>
        <v>95</v>
      </c>
      <c r="J224" s="22">
        <f t="shared" si="89"/>
        <v>29</v>
      </c>
      <c r="K224" s="22">
        <f t="shared" si="89"/>
        <v>9</v>
      </c>
      <c r="L224" s="22">
        <f t="shared" si="89"/>
        <v>0</v>
      </c>
      <c r="M224" s="22">
        <f t="shared" si="89"/>
        <v>138</v>
      </c>
      <c r="N224" s="22">
        <f t="shared" si="89"/>
        <v>127</v>
      </c>
      <c r="O224" s="190">
        <f>IF(AND(P224=0,Q224=0,R224=0),0,SUM(P224:R224))</f>
        <v>12305.569999999987</v>
      </c>
      <c r="P224" s="191">
        <f>P4-P223</f>
        <v>1407.5300000000025</v>
      </c>
      <c r="Q224" s="192">
        <f>Q4-Q223</f>
        <v>57.900000000000006</v>
      </c>
      <c r="R224" s="191">
        <f>R4-R223</f>
        <v>10840.139999999985</v>
      </c>
      <c r="S224" s="193">
        <f>S4-S223</f>
        <v>340322.8979999991</v>
      </c>
      <c r="T224" s="194">
        <f>IF(O224=0,"-",S224/O224)</f>
        <v>27.65600439475778</v>
      </c>
      <c r="U224" s="74">
        <f>IF(O224=0,"-",O224/N224)</f>
        <v>96.89425196850384</v>
      </c>
      <c r="V224" s="5"/>
    </row>
    <row r="225" ht="13.5" customHeight="1">
      <c r="D225" s="47"/>
    </row>
    <row r="226" spans="1:14" ht="13.5" customHeight="1">
      <c r="A226" s="119" t="s">
        <v>214</v>
      </c>
      <c r="D226" s="28">
        <f aca="true" t="shared" si="90" ref="D226:N226">SUM(D220,D205,D188,D165,D136,D126,D76,D77:D82,D85:D86)</f>
        <v>176</v>
      </c>
      <c r="E226" s="28">
        <f t="shared" si="90"/>
        <v>18</v>
      </c>
      <c r="F226" s="28">
        <f t="shared" si="90"/>
        <v>6</v>
      </c>
      <c r="G226" s="28">
        <f t="shared" si="90"/>
        <v>13</v>
      </c>
      <c r="H226" s="28">
        <f t="shared" si="90"/>
        <v>6</v>
      </c>
      <c r="I226" s="28">
        <f t="shared" si="90"/>
        <v>95</v>
      </c>
      <c r="J226" s="28">
        <f t="shared" si="90"/>
        <v>29</v>
      </c>
      <c r="K226" s="28">
        <f t="shared" si="90"/>
        <v>9</v>
      </c>
      <c r="L226" s="28">
        <f t="shared" si="90"/>
        <v>0</v>
      </c>
      <c r="M226" s="28">
        <f t="shared" si="90"/>
        <v>138</v>
      </c>
      <c r="N226" s="28">
        <f t="shared" si="90"/>
        <v>127</v>
      </c>
    </row>
    <row r="227" ht="13.5" customHeight="1">
      <c r="D227" s="47"/>
    </row>
    <row r="228" spans="4:5" ht="13.5" customHeight="1">
      <c r="D228" s="47"/>
      <c r="E228" s="6" t="s">
        <v>215</v>
      </c>
    </row>
    <row r="229" spans="4:7" ht="13.5" customHeight="1">
      <c r="D229" s="47"/>
      <c r="E229" s="104" t="s">
        <v>216</v>
      </c>
      <c r="G229" s="103">
        <f>SUM(E4,G4)</f>
        <v>98</v>
      </c>
    </row>
    <row r="230" spans="4:7" ht="13.5" customHeight="1">
      <c r="D230" s="47"/>
      <c r="E230" s="104" t="s">
        <v>218</v>
      </c>
      <c r="G230" s="103">
        <f>SUM(I4)</f>
        <v>1089</v>
      </c>
    </row>
    <row r="231" spans="4:7" ht="13.5" customHeight="1">
      <c r="D231" s="47"/>
      <c r="E231" s="104" t="s">
        <v>219</v>
      </c>
      <c r="G231" s="103">
        <f>SUM(G229:G230)</f>
        <v>1187</v>
      </c>
    </row>
    <row r="232" ht="13.5" customHeight="1">
      <c r="E232" s="6" t="s">
        <v>217</v>
      </c>
    </row>
    <row r="233" spans="5:7" ht="13.5" customHeight="1">
      <c r="E233" s="104" t="s">
        <v>216</v>
      </c>
      <c r="G233" s="103">
        <f>SUM(F4,H4)</f>
        <v>44</v>
      </c>
    </row>
    <row r="234" spans="5:7" ht="13.5" customHeight="1">
      <c r="E234" s="104" t="s">
        <v>218</v>
      </c>
      <c r="G234" s="103">
        <f>SUM(J4)</f>
        <v>1013</v>
      </c>
    </row>
    <row r="235" spans="5:7" ht="13.5" customHeight="1">
      <c r="E235" s="104" t="s">
        <v>219</v>
      </c>
      <c r="G235" s="103">
        <f>SUM(G233:G234)</f>
        <v>1057</v>
      </c>
    </row>
    <row r="236" spans="5:8" ht="13.5" customHeight="1">
      <c r="E236" s="6" t="s">
        <v>220</v>
      </c>
      <c r="G236" s="103">
        <f>SUM(G231,G235)</f>
        <v>2244</v>
      </c>
      <c r="H236" s="103">
        <f>SUM(E4:J4)</f>
        <v>2244</v>
      </c>
    </row>
    <row r="237" spans="5:7" ht="13.5" customHeight="1">
      <c r="E237" s="6" t="s">
        <v>221</v>
      </c>
      <c r="G237" s="103">
        <f>SUM(K4)</f>
        <v>105</v>
      </c>
    </row>
    <row r="238" spans="5:7" ht="13.5" customHeight="1">
      <c r="E238" s="6" t="s">
        <v>222</v>
      </c>
      <c r="G238" s="103">
        <f>SUM(L4)</f>
        <v>123</v>
      </c>
    </row>
    <row r="239" spans="5:8" ht="13.5" customHeight="1">
      <c r="E239" s="6" t="s">
        <v>223</v>
      </c>
      <c r="G239" s="103">
        <f>SUM(G236:G238)</f>
        <v>2472</v>
      </c>
      <c r="H239" s="103">
        <f>SUM(E4:L4)</f>
        <v>2472</v>
      </c>
    </row>
  </sheetData>
  <sheetProtection/>
  <mergeCells count="19">
    <mergeCell ref="B202:C202"/>
    <mergeCell ref="E1:F1"/>
    <mergeCell ref="G1:H1"/>
    <mergeCell ref="C1:C2"/>
    <mergeCell ref="B1:B2"/>
    <mergeCell ref="D1:D2"/>
    <mergeCell ref="Q1:Q2"/>
    <mergeCell ref="P1:P2"/>
    <mergeCell ref="O1:O2"/>
    <mergeCell ref="A3:B4"/>
    <mergeCell ref="A1:A2"/>
    <mergeCell ref="N1:N2"/>
    <mergeCell ref="M1:M2"/>
    <mergeCell ref="K1:L1"/>
    <mergeCell ref="I1:J1"/>
    <mergeCell ref="U1:U2"/>
    <mergeCell ref="T1:T2"/>
    <mergeCell ref="S1:S2"/>
    <mergeCell ref="R1:R2"/>
  </mergeCells>
  <printOptions gridLines="1" horizontalCentered="1"/>
  <pageMargins left="0.1968503937007874" right="0.1968503937007874" top="0.79" bottom="0.14" header="0.31" footer="0.11811023622047245"/>
  <pageSetup fitToHeight="0" horizontalDpi="600" verticalDpi="600" orientation="landscape" paperSize="9" scale="68" r:id="rId4"/>
  <headerFooter alignWithMargins="0">
    <oddHeader>&amp;L&amp;"ＭＳ ゴシック,標準"&amp;14別表１　状態別源泉数、総湧出・揚湯量、平均温度、平均湧出・揚湯量（平成29年2月1日現在）&amp;R&amp;P/&amp;N</oddHeader>
  </headerFooter>
  <rowBreaks count="4" manualBreakCount="4">
    <brk id="46" max="20" man="1"/>
    <brk id="101" max="20" man="1"/>
    <brk id="155" max="20" man="1"/>
    <brk id="205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Administrator</cp:lastModifiedBy>
  <cp:lastPrinted>2019-04-17T02:46:12Z</cp:lastPrinted>
  <dcterms:created xsi:type="dcterms:W3CDTF">1998-01-12T09:47:10Z</dcterms:created>
  <dcterms:modified xsi:type="dcterms:W3CDTF">2019-07-31T23:39:04Z</dcterms:modified>
  <cp:category/>
  <cp:version/>
  <cp:contentType/>
  <cp:contentStatus/>
</cp:coreProperties>
</file>