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900" tabRatio="682" activeTab="0"/>
  </bookViews>
  <sheets>
    <sheet name="第１表" sheetId="1" r:id="rId1"/>
  </sheets>
  <definedNames>
    <definedName name="_1ﾍﾟｰｼﾞ">#REF!</definedName>
    <definedName name="_2ﾍﾟｰｼﾞ">#REF!</definedName>
    <definedName name="_3ﾍﾟｰｼﾞ">#REF!</definedName>
    <definedName name="_4ﾍﾟｰｼﾞ">#REF!</definedName>
    <definedName name="_5ﾍﾟｰｼﾞ">#REF!</definedName>
    <definedName name="_6ﾍﾟｰｼﾞ">#REF!</definedName>
    <definedName name="_7ﾍﾟｰｼﾞ">#REF!</definedName>
    <definedName name="_8ﾍﾟｰｼﾞ">#REF!</definedName>
    <definedName name="_Regression_Int" localSheetId="0" hidden="1">1</definedName>
    <definedName name="\a" localSheetId="0">'第１表'!$D$7997</definedName>
    <definedName name="\a">#REF!</definedName>
    <definedName name="\b" localSheetId="0">'第１表'!$D$8011</definedName>
    <definedName name="\b">#REF!</definedName>
    <definedName name="\c" localSheetId="0">'第１表'!$D$8026</definedName>
    <definedName name="\c">#REF!</definedName>
    <definedName name="\z">#N/A</definedName>
    <definedName name="ANC">#N/A</definedName>
    <definedName name="ANC2" localSheetId="0">'第１表'!#REF!</definedName>
    <definedName name="ANC2">#REF!</definedName>
    <definedName name="DATA">#N/A</definedName>
    <definedName name="DATA_FILE" localSheetId="0">'第１表'!$D$7992</definedName>
    <definedName name="DATA_FILE">#REF!</definedName>
    <definedName name="DATATIME" localSheetId="0">'第１表'!$D$7995</definedName>
    <definedName name="DATATIME">#REF!</definedName>
    <definedName name="FILE_LS_DEL" localSheetId="0">'第１表'!$D$1:$D$8106</definedName>
    <definedName name="FILE_LS_DEL">#REF!</definedName>
    <definedName name="FILECLEAN" localSheetId="0">'第１表'!$D$8099</definedName>
    <definedName name="FILECLEAN">#REF!</definedName>
    <definedName name="FILEDUMMY" localSheetId="0">'第１表'!$D$1:$D$8106</definedName>
    <definedName name="FILEDUMMY">#REF!</definedName>
    <definedName name="FILEREAD" localSheetId="0">'第１表'!$D$8102</definedName>
    <definedName name="FILEREAD">#REF!</definedName>
    <definedName name="FIN1" localSheetId="0">'第１表'!$D$8019</definedName>
    <definedName name="FIN1">#REF!</definedName>
    <definedName name="LS1_BOTTOM" localSheetId="0">'第１表'!$E$7993</definedName>
    <definedName name="LS1_BOTTOM">#REF!</definedName>
    <definedName name="LS1_READ" localSheetId="0">'第１表'!$D$8004</definedName>
    <definedName name="LS1_READ">#REF!</definedName>
    <definedName name="LS1_SIZE" localSheetId="0">'第１表'!$D$7993</definedName>
    <definedName name="LS1_SIZE">#REF!</definedName>
    <definedName name="LS1_TOP">#N/A</definedName>
    <definedName name="LS2_BOTTOM" localSheetId="0">'第１表'!$E$7994</definedName>
    <definedName name="LS2_BOTTOM">#REF!</definedName>
    <definedName name="LS2_SIZE" localSheetId="0">'第１表'!$D$7994</definedName>
    <definedName name="LS2_SIZE">#REF!</definedName>
    <definedName name="LS2_TOP">#N/A</definedName>
    <definedName name="MAC_LS" localSheetId="0">'第１表'!$D$7991</definedName>
    <definedName name="MAC_LS">#REF!</definedName>
    <definedName name="MAIN2" localSheetId="0">'第１表'!$D$8032</definedName>
    <definedName name="MAIN2">#REF!</definedName>
    <definedName name="POFF" localSheetId="0">'第１表'!$D$1:$D$8106</definedName>
    <definedName name="POFF">#REF!</definedName>
    <definedName name="PON" localSheetId="0">'第１表'!$D$1:$D$8106</definedName>
    <definedName name="PON">#REF!</definedName>
    <definedName name="_xlnm.Print_Area" localSheetId="0">'第１表'!$A$1:$U$227</definedName>
    <definedName name="Print_Area_MI" localSheetId="0">'第１表'!$A$4:$U$227</definedName>
    <definedName name="Print_Area_MI">#REF!</definedName>
    <definedName name="_xlnm.Print_Titles" localSheetId="0">'第１表'!$1:$2</definedName>
    <definedName name="Print_Titles_MI" localSheetId="0">'第１表'!$1:$2</definedName>
    <definedName name="Print_Titles_MI">#REF!</definedName>
    <definedName name="SUM2" localSheetId="0">'第１表'!$D$8089</definedName>
    <definedName name="SUM2">#REF!</definedName>
    <definedName name="SUM2_BOTM" localSheetId="0">'第１表'!$D$8096</definedName>
    <definedName name="SUM2_BOTM">#REF!</definedName>
    <definedName name="SUM2_JOB2" localSheetId="0">'第１表'!$D$8093</definedName>
    <definedName name="SUM2_JOB2">#REF!</definedName>
    <definedName name="TOP" localSheetId="0">'第１表'!$D$8012</definedName>
    <definedName name="TOP">#REF!</definedName>
    <definedName name="WIND" localSheetId="0">'第１表'!$D$1:$D$8106</definedName>
    <definedName name="WIND">#REF!</definedName>
  </definedNames>
  <calcPr fullCalcOnLoad="1"/>
</workbook>
</file>

<file path=xl/sharedStrings.xml><?xml version="1.0" encoding="utf-8"?>
<sst xmlns="http://schemas.openxmlformats.org/spreadsheetml/2006/main" count="301" uniqueCount="279">
  <si>
    <t>保健所</t>
  </si>
  <si>
    <t>市町村</t>
  </si>
  <si>
    <t>自然湧出</t>
  </si>
  <si>
    <t>掘削自噴</t>
  </si>
  <si>
    <t>枯渇・埋没</t>
  </si>
  <si>
    <t>利用</t>
  </si>
  <si>
    <t>不利</t>
  </si>
  <si>
    <t>枯渇</t>
  </si>
  <si>
    <t>埋没</t>
  </si>
  <si>
    <t>静岡県計</t>
  </si>
  <si>
    <t>大川</t>
  </si>
  <si>
    <t>東伊豆町</t>
  </si>
  <si>
    <t>片瀬</t>
  </si>
  <si>
    <t>白田</t>
  </si>
  <si>
    <t>稲取</t>
  </si>
  <si>
    <t>河津町</t>
  </si>
  <si>
    <t>梨本</t>
  </si>
  <si>
    <t>下田</t>
  </si>
  <si>
    <t>下田市</t>
  </si>
  <si>
    <t>吉佐美</t>
  </si>
  <si>
    <t>田牛</t>
  </si>
  <si>
    <t>一条</t>
  </si>
  <si>
    <t>毛倉野</t>
  </si>
  <si>
    <t>一色</t>
  </si>
  <si>
    <t>南伊豆町</t>
  </si>
  <si>
    <t>大瀬</t>
  </si>
  <si>
    <t>中木</t>
  </si>
  <si>
    <t>入間</t>
  </si>
  <si>
    <t>妻良</t>
  </si>
  <si>
    <t>子浦</t>
  </si>
  <si>
    <t>伊浜</t>
  </si>
  <si>
    <t>松崎町</t>
  </si>
  <si>
    <t>松崎</t>
  </si>
  <si>
    <t>大沢</t>
  </si>
  <si>
    <t>宇久須</t>
  </si>
  <si>
    <t>熱海</t>
  </si>
  <si>
    <t>宇佐美</t>
  </si>
  <si>
    <t>伊東市</t>
  </si>
  <si>
    <t>小室</t>
  </si>
  <si>
    <t>対島</t>
  </si>
  <si>
    <t>修善寺</t>
  </si>
  <si>
    <t>大野</t>
  </si>
  <si>
    <t>日向</t>
  </si>
  <si>
    <t>土肥</t>
  </si>
  <si>
    <t>八木沢</t>
  </si>
  <si>
    <t>小土肥</t>
  </si>
  <si>
    <t>湯ケ島</t>
  </si>
  <si>
    <t>持越</t>
  </si>
  <si>
    <t>嵯峨沢</t>
  </si>
  <si>
    <t>吉奈</t>
  </si>
  <si>
    <t>月ケ瀬</t>
  </si>
  <si>
    <t>船原</t>
  </si>
  <si>
    <t>矢熊・青羽根</t>
  </si>
  <si>
    <t>柿木</t>
  </si>
  <si>
    <t>松ケ瀬</t>
  </si>
  <si>
    <t>白岩</t>
  </si>
  <si>
    <t>柳瀬</t>
  </si>
  <si>
    <t>冷川</t>
  </si>
  <si>
    <t>城</t>
  </si>
  <si>
    <t>梅木</t>
  </si>
  <si>
    <t>原保</t>
  </si>
  <si>
    <t>八幡</t>
  </si>
  <si>
    <t>長岡</t>
  </si>
  <si>
    <t>古奈</t>
  </si>
  <si>
    <t>韮山</t>
  </si>
  <si>
    <t>竹倉</t>
  </si>
  <si>
    <t>三島市</t>
  </si>
  <si>
    <t>三島</t>
  </si>
  <si>
    <t>原</t>
  </si>
  <si>
    <t>沼津市</t>
  </si>
  <si>
    <t>香貫・大平</t>
  </si>
  <si>
    <t>裾野市</t>
  </si>
  <si>
    <t>裾野</t>
  </si>
  <si>
    <t>長泉町</t>
  </si>
  <si>
    <t>長泉</t>
  </si>
  <si>
    <t>御殿場乙女</t>
  </si>
  <si>
    <t>印野</t>
  </si>
  <si>
    <t>御殿場</t>
  </si>
  <si>
    <t>足柄</t>
  </si>
  <si>
    <t>小山町</t>
  </si>
  <si>
    <t>駿河小山</t>
  </si>
  <si>
    <t>須走</t>
  </si>
  <si>
    <t>富士</t>
  </si>
  <si>
    <t>富士市</t>
  </si>
  <si>
    <t>富士宮市</t>
  </si>
  <si>
    <t>朝霧</t>
  </si>
  <si>
    <t>稲子</t>
  </si>
  <si>
    <t>瓜島</t>
  </si>
  <si>
    <t>平山・北沼上</t>
  </si>
  <si>
    <t>麻機</t>
  </si>
  <si>
    <t>安倍大川</t>
  </si>
  <si>
    <t>油山</t>
  </si>
  <si>
    <t>蕨野</t>
  </si>
  <si>
    <t>口坂本</t>
  </si>
  <si>
    <t>小瀬戸</t>
  </si>
  <si>
    <t>焼津市</t>
  </si>
  <si>
    <t>焼津</t>
  </si>
  <si>
    <t>藤枝市</t>
  </si>
  <si>
    <t>瀬戸ノ谷</t>
  </si>
  <si>
    <t>島田市</t>
  </si>
  <si>
    <t>島田</t>
  </si>
  <si>
    <t>中川根</t>
  </si>
  <si>
    <t>寸又峡</t>
  </si>
  <si>
    <t>接阻峡</t>
  </si>
  <si>
    <t>白沢</t>
  </si>
  <si>
    <t>相良</t>
  </si>
  <si>
    <t>掛川市</t>
  </si>
  <si>
    <t>法泉寺</t>
  </si>
  <si>
    <t>大東</t>
  </si>
  <si>
    <t>袋井市</t>
  </si>
  <si>
    <t>遠州浜</t>
  </si>
  <si>
    <t>浜松市</t>
  </si>
  <si>
    <t>舘山寺</t>
  </si>
  <si>
    <t>雄踏</t>
  </si>
  <si>
    <t>弁天島</t>
  </si>
  <si>
    <t>新居浜</t>
  </si>
  <si>
    <t>三ヶ日</t>
  </si>
  <si>
    <t>伊豆半島計</t>
  </si>
  <si>
    <t>伊豆半島以外計</t>
  </si>
  <si>
    <t>伊豆山</t>
  </si>
  <si>
    <t>上多賀</t>
  </si>
  <si>
    <t>下多賀</t>
  </si>
  <si>
    <t>網代</t>
  </si>
  <si>
    <t>岡</t>
  </si>
  <si>
    <t>松原</t>
  </si>
  <si>
    <t>玖須美</t>
  </si>
  <si>
    <t>鎌田</t>
  </si>
  <si>
    <t>湯川</t>
  </si>
  <si>
    <t>熊坂</t>
  </si>
  <si>
    <t>大仁</t>
  </si>
  <si>
    <t>松崎保健支援室小計</t>
  </si>
  <si>
    <t>東部</t>
  </si>
  <si>
    <t>御殿場市</t>
  </si>
  <si>
    <t>富士宮支所小計</t>
  </si>
  <si>
    <t>南沼上</t>
  </si>
  <si>
    <t>西ヶ谷</t>
  </si>
  <si>
    <t>榛原支所小計</t>
  </si>
  <si>
    <t>浅羽</t>
  </si>
  <si>
    <t>小計</t>
  </si>
  <si>
    <t>千頭</t>
  </si>
  <si>
    <t>宮本</t>
  </si>
  <si>
    <t>戸田</t>
  </si>
  <si>
    <t>梅ケ島金山</t>
  </si>
  <si>
    <t>居尻</t>
  </si>
  <si>
    <t>静岡市</t>
  </si>
  <si>
    <t>伊豆の国市</t>
  </si>
  <si>
    <t>伊豆市小計</t>
  </si>
  <si>
    <t>伊豆市</t>
  </si>
  <si>
    <t>川根本町</t>
  </si>
  <si>
    <t>小計</t>
  </si>
  <si>
    <t>牧之原市</t>
  </si>
  <si>
    <t>中部</t>
  </si>
  <si>
    <t>磐田市</t>
  </si>
  <si>
    <t>浜松市</t>
  </si>
  <si>
    <t>西部</t>
  </si>
  <si>
    <t>賀茂</t>
  </si>
  <si>
    <t>若林</t>
  </si>
  <si>
    <t>草薙</t>
  </si>
  <si>
    <t>興津</t>
  </si>
  <si>
    <t>磐田</t>
  </si>
  <si>
    <t>古宿</t>
  </si>
  <si>
    <t>浜北</t>
  </si>
  <si>
    <t>見高(今井浜）</t>
  </si>
  <si>
    <t>仁科・堂ケ島</t>
  </si>
  <si>
    <t>牛尾</t>
  </si>
  <si>
    <t>満水</t>
  </si>
  <si>
    <t>森　町</t>
  </si>
  <si>
    <t>森町</t>
  </si>
  <si>
    <t>三保</t>
  </si>
  <si>
    <t>浜松天王</t>
  </si>
  <si>
    <t>御殿場川島田、東田中、上小林</t>
  </si>
  <si>
    <t>浜松上西</t>
  </si>
  <si>
    <t>前年度</t>
  </si>
  <si>
    <t>今年度</t>
  </si>
  <si>
    <t>総源泉数</t>
  </si>
  <si>
    <t>保　健　所　計</t>
  </si>
  <si>
    <t>保 健 所 計</t>
  </si>
  <si>
    <t>機械揚湯量計</t>
  </si>
  <si>
    <t>熱海市</t>
  </si>
  <si>
    <t>熱海</t>
  </si>
  <si>
    <t>内浦</t>
  </si>
  <si>
    <t>岡宮</t>
  </si>
  <si>
    <t>姫之湯</t>
  </si>
  <si>
    <t>小計</t>
  </si>
  <si>
    <t>村山</t>
  </si>
  <si>
    <t>伊佐布</t>
  </si>
  <si>
    <t>千代</t>
  </si>
  <si>
    <t>曲金</t>
  </si>
  <si>
    <t>小計</t>
  </si>
  <si>
    <t>川根</t>
  </si>
  <si>
    <t>倉真赤石</t>
  </si>
  <si>
    <t>村櫛</t>
  </si>
  <si>
    <t>引佐</t>
  </si>
  <si>
    <t>機械揚湯</t>
  </si>
  <si>
    <t>熱川・北川</t>
  </si>
  <si>
    <t>小計</t>
  </si>
  <si>
    <t>谷津・浜・笹原</t>
  </si>
  <si>
    <t>小計</t>
  </si>
  <si>
    <t>本所小計</t>
  </si>
  <si>
    <t>雲見・石部・岩地</t>
  </si>
  <si>
    <t>大沢里・田子</t>
  </si>
  <si>
    <t>小計</t>
  </si>
  <si>
    <t>泉</t>
  </si>
  <si>
    <t>小計</t>
  </si>
  <si>
    <t>奈古谷</t>
  </si>
  <si>
    <t>南箱根</t>
  </si>
  <si>
    <t>柏谷</t>
  </si>
  <si>
    <t>小計</t>
  </si>
  <si>
    <t>小計</t>
  </si>
  <si>
    <t>本所小計</t>
  </si>
  <si>
    <t xml:space="preserve"> </t>
  </si>
  <si>
    <t>修善寺支所小計</t>
  </si>
  <si>
    <t>神山</t>
  </si>
  <si>
    <t>小計</t>
  </si>
  <si>
    <t>富士宮</t>
  </si>
  <si>
    <t>小計</t>
  </si>
  <si>
    <t>河内</t>
  </si>
  <si>
    <t>西里</t>
  </si>
  <si>
    <t xml:space="preserve"> </t>
  </si>
  <si>
    <t xml:space="preserve"> </t>
  </si>
  <si>
    <t>篭上</t>
  </si>
  <si>
    <t>梅ケ島コンヤ</t>
  </si>
  <si>
    <t>静岡市</t>
  </si>
  <si>
    <t>梅ケ島新田</t>
  </si>
  <si>
    <t>梅ケ島</t>
  </si>
  <si>
    <t>井川</t>
  </si>
  <si>
    <t>井川赤石</t>
  </si>
  <si>
    <t>志太（含内瀬戸）</t>
  </si>
  <si>
    <t>笹間渡</t>
  </si>
  <si>
    <t xml:space="preserve"> </t>
  </si>
  <si>
    <t>本所小計</t>
  </si>
  <si>
    <t>倉真</t>
  </si>
  <si>
    <t>山王</t>
  </si>
  <si>
    <t>自噴利用
湧出量計</t>
  </si>
  <si>
    <t>自噴不利用
湧出量計</t>
  </si>
  <si>
    <r>
      <t xml:space="preserve">湧出熱量
</t>
    </r>
    <r>
      <rPr>
        <sz val="11"/>
        <rFont val="Courier New"/>
        <family val="3"/>
      </rPr>
      <t>kcal/</t>
    </r>
    <r>
      <rPr>
        <sz val="11"/>
        <rFont val="ＭＳ 明朝"/>
        <family val="1"/>
      </rPr>
      <t>分</t>
    </r>
  </si>
  <si>
    <t>平均温度
 ℃</t>
  </si>
  <si>
    <t>平均湧出・
揚湯量ℓ/分</t>
  </si>
  <si>
    <t>総湧出・
揚湯量ℓ/分</t>
  </si>
  <si>
    <t>データ
井数</t>
  </si>
  <si>
    <t>再掲</t>
  </si>
  <si>
    <t>函南町</t>
  </si>
  <si>
    <t>湧出･揚湯
源泉数</t>
  </si>
  <si>
    <t>*伊豆半島：賀茂保健所管内＋熱海保健所管内＋東部保健所本所管内の一部（伊豆の国市＋函南町＋旧戸田村）＋東部保健所修善寺支所管内</t>
  </si>
  <si>
    <t>畑毛</t>
  </si>
  <si>
    <t>本所小計</t>
  </si>
  <si>
    <t>富士</t>
  </si>
  <si>
    <t>湖西市</t>
  </si>
  <si>
    <t>加増野・横川
・北湯ケ野・相玉</t>
  </si>
  <si>
    <t>河内・蓮台寺
・大沢・立野</t>
  </si>
  <si>
    <t>峰・田中
・沢田・逆川</t>
  </si>
  <si>
    <t>湯が野・川津筏場
・下佐ヶ野・小鍋　</t>
  </si>
  <si>
    <t>下田白浜</t>
  </si>
  <si>
    <t>西伊豆町</t>
  </si>
  <si>
    <t>大瀬</t>
  </si>
  <si>
    <t>西浦</t>
  </si>
  <si>
    <t>柏久保</t>
  </si>
  <si>
    <t>地蔵堂</t>
  </si>
  <si>
    <t>宍原</t>
  </si>
  <si>
    <t>石部</t>
  </si>
  <si>
    <t>丸子</t>
  </si>
  <si>
    <t>大原</t>
  </si>
  <si>
    <t>油野</t>
  </si>
  <si>
    <t>坂京・河内</t>
  </si>
  <si>
    <t>小長井</t>
  </si>
  <si>
    <t>榛原</t>
  </si>
  <si>
    <t>支所小計</t>
  </si>
  <si>
    <t>分庁舎小計</t>
  </si>
  <si>
    <t>御前崎市</t>
  </si>
  <si>
    <t>御前崎</t>
  </si>
  <si>
    <t>虫生</t>
  </si>
  <si>
    <t>油山寺</t>
  </si>
  <si>
    <t>温泉地</t>
  </si>
  <si>
    <t>岩岳</t>
  </si>
  <si>
    <t>西藤平</t>
  </si>
  <si>
    <t>浦川</t>
  </si>
  <si>
    <t>下小野・二条・青市</t>
  </si>
  <si>
    <t>熱海更新済み</t>
  </si>
  <si>
    <t>下賀茂・加納・湊
・手石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</si>
</sst>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%"/>
    <numFmt numFmtId="178" formatCode="0.0000000%"/>
    <numFmt numFmtId="179" formatCode="#,##0.0;\-#,##0.0"/>
    <numFmt numFmtId="180" formatCode="0.0"/>
    <numFmt numFmtId="181" formatCode="#,##0.0;[Red]\-#,##0.0"/>
    <numFmt numFmtId="182" formatCode="0.000"/>
    <numFmt numFmtId="183" formatCode="0.0000"/>
    <numFmt numFmtId="184" formatCode="#,##0.0_ ;[Red]\-#,##0.0\ "/>
    <numFmt numFmtId="185" formatCode="0.0_ "/>
    <numFmt numFmtId="186" formatCode="_ * #,##0.0_ ;_ * \-#,##0.0_ ;_ * &quot;-&quot;?_ ;_ @_ "/>
    <numFmt numFmtId="187" formatCode="#,##0.0_ "/>
    <numFmt numFmtId="188" formatCode="#,##0.00_ "/>
    <numFmt numFmtId="189" formatCode="#,##0.0_);[Red]\(#,##0.0\)"/>
    <numFmt numFmtId="190" formatCode="#,##0.000"/>
    <numFmt numFmtId="191" formatCode="[&lt;=999]000;000\-00"/>
    <numFmt numFmtId="192" formatCode="_ * #,##0.0_ ;_ * \-#,##0.0_ ;_ * &quot;-&quot;_ ;_ @_ "/>
    <numFmt numFmtId="193" formatCode="0.00_ "/>
    <numFmt numFmtId="194" formatCode="0.00;&quot;△ &quot;0.00"/>
    <numFmt numFmtId="195" formatCode="#,##0_ ;[Red]\-#,##0\ "/>
    <numFmt numFmtId="196" formatCode="&quot;\&quot;#,##0.0;&quot;\&quot;\-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_ "/>
    <numFmt numFmtId="202" formatCode="0.000000_ "/>
    <numFmt numFmtId="203" formatCode="0.00000_ "/>
    <numFmt numFmtId="204" formatCode="0.0000_ "/>
    <numFmt numFmtId="205" formatCode="0.000_ "/>
    <numFmt numFmtId="206" formatCode="#,##0.000;[Red]\-#,##0.000"/>
    <numFmt numFmtId="207" formatCode="0.0_);[Red]\(0.0\)"/>
    <numFmt numFmtId="208" formatCode="#,##0_ "/>
    <numFmt numFmtId="209" formatCode="#,##0.00_ ;[Red]\-#,##0.00\ "/>
    <numFmt numFmtId="210" formatCode="#,##0.0000"/>
    <numFmt numFmtId="211" formatCode="#,##0.00000"/>
    <numFmt numFmtId="212" formatCode="#,##0.000000"/>
    <numFmt numFmtId="213" formatCode="0;_尀"/>
    <numFmt numFmtId="214" formatCode="0;_堀"/>
    <numFmt numFmtId="215" formatCode="0.0;_堀"/>
    <numFmt numFmtId="216" formatCode="0.00;_堀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Terminal"/>
      <family val="0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明朝"/>
      <family val="1"/>
    </font>
    <font>
      <sz val="11"/>
      <name val="Courier New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2"/>
      <color indexed="8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5" borderId="1" applyNumberFormat="0" applyAlignment="0" applyProtection="0"/>
    <xf numFmtId="0" fontId="26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7" fillId="0" borderId="3" applyNumberFormat="0" applyFill="0" applyAlignment="0" applyProtection="0"/>
    <xf numFmtId="0" fontId="28" fillId="16" borderId="0" applyNumberFormat="0" applyBorder="0" applyAlignment="0" applyProtection="0"/>
    <xf numFmtId="0" fontId="29" fillId="17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17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37" fillId="6" borderId="0" applyNumberFormat="0" applyBorder="0" applyAlignment="0" applyProtection="0"/>
  </cellStyleXfs>
  <cellXfs count="316">
    <xf numFmtId="0" fontId="0" fillId="0" borderId="0" xfId="0" applyAlignment="1">
      <alignment/>
    </xf>
    <xf numFmtId="0" fontId="5" fillId="0" borderId="10" xfId="62" applyFont="1" applyFill="1" applyBorder="1" applyAlignment="1" applyProtection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12" xfId="62" applyFont="1" applyFill="1" applyBorder="1" applyAlignment="1" applyProtection="1">
      <alignment horizontal="center" vertical="center"/>
      <protection/>
    </xf>
    <xf numFmtId="0" fontId="5" fillId="0" borderId="11" xfId="62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13" xfId="62" applyFont="1" applyFill="1" applyBorder="1" applyAlignment="1" applyProtection="1">
      <alignment horizontal="center" vertical="center"/>
      <protection/>
    </xf>
    <xf numFmtId="4" fontId="5" fillId="0" borderId="0" xfId="62" applyNumberFormat="1" applyFont="1" applyFill="1" applyAlignment="1">
      <alignment vertical="center"/>
      <protection/>
    </xf>
    <xf numFmtId="0" fontId="5" fillId="0" borderId="0" xfId="62" applyFont="1" applyFill="1" applyBorder="1" applyAlignment="1">
      <alignment vertical="center" shrinkToFit="1"/>
      <protection/>
    </xf>
    <xf numFmtId="0" fontId="5" fillId="0" borderId="14" xfId="62" applyFont="1" applyFill="1" applyBorder="1" applyAlignment="1" applyProtection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 applyProtection="1">
      <alignment vertical="center" shrinkToFit="1"/>
      <protection/>
    </xf>
    <xf numFmtId="0" fontId="5" fillId="0" borderId="16" xfId="62" applyFont="1" applyFill="1" applyBorder="1" applyAlignment="1" applyProtection="1">
      <alignment vertical="center" shrinkToFit="1"/>
      <protection/>
    </xf>
    <xf numFmtId="0" fontId="5" fillId="5" borderId="17" xfId="62" applyFont="1" applyFill="1" applyBorder="1" applyAlignment="1" applyProtection="1">
      <alignment vertical="center" shrinkToFit="1"/>
      <protection/>
    </xf>
    <xf numFmtId="0" fontId="5" fillId="0" borderId="18" xfId="62" applyFont="1" applyFill="1" applyBorder="1" applyAlignment="1" applyProtection="1">
      <alignment vertical="center" shrinkToFit="1"/>
      <protection/>
    </xf>
    <xf numFmtId="0" fontId="14" fillId="0" borderId="11" xfId="62" applyFont="1" applyFill="1" applyBorder="1" applyAlignment="1" applyProtection="1">
      <alignment vertical="center" shrinkToFit="1"/>
      <protection/>
    </xf>
    <xf numFmtId="0" fontId="5" fillId="0" borderId="12" xfId="62" applyFont="1" applyFill="1" applyBorder="1" applyAlignment="1" applyProtection="1">
      <alignment vertical="center" shrinkToFit="1"/>
      <protection/>
    </xf>
    <xf numFmtId="0" fontId="5" fillId="0" borderId="19" xfId="62" applyFont="1" applyFill="1" applyBorder="1" applyAlignment="1" applyProtection="1">
      <alignment vertical="center" shrinkToFit="1"/>
      <protection/>
    </xf>
    <xf numFmtId="0" fontId="5" fillId="0" borderId="20" xfId="62" applyFont="1" applyFill="1" applyBorder="1" applyAlignment="1" applyProtection="1">
      <alignment vertical="center" shrinkToFit="1"/>
      <protection/>
    </xf>
    <xf numFmtId="0" fontId="0" fillId="0" borderId="10" xfId="0" applyBorder="1" applyAlignment="1">
      <alignment horizontal="center"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21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 applyProtection="1" quotePrefix="1">
      <alignment horizontal="center" vertical="center"/>
      <protection/>
    </xf>
    <xf numFmtId="0" fontId="5" fillId="0" borderId="22" xfId="62" applyFont="1" applyFill="1" applyBorder="1" applyAlignment="1" applyProtection="1">
      <alignment horizontal="center" vertical="center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5" fillId="0" borderId="24" xfId="62" applyFont="1" applyFill="1" applyBorder="1" applyAlignment="1" applyProtection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3" fontId="7" fillId="0" borderId="10" xfId="62" applyNumberFormat="1" applyFont="1" applyFill="1" applyBorder="1" applyAlignment="1" applyProtection="1">
      <alignment vertical="center"/>
      <protection/>
    </xf>
    <xf numFmtId="3" fontId="7" fillId="0" borderId="15" xfId="62" applyNumberFormat="1" applyFont="1" applyFill="1" applyBorder="1" applyAlignment="1" applyProtection="1">
      <alignment vertical="center"/>
      <protection/>
    </xf>
    <xf numFmtId="3" fontId="7" fillId="0" borderId="24" xfId="62" applyNumberFormat="1" applyFont="1" applyFill="1" applyBorder="1" applyAlignment="1" applyProtection="1">
      <alignment vertical="center"/>
      <protection/>
    </xf>
    <xf numFmtId="38" fontId="7" fillId="0" borderId="24" xfId="49" applyFont="1" applyFill="1" applyBorder="1" applyAlignment="1">
      <alignment vertical="center" wrapText="1"/>
    </xf>
    <xf numFmtId="38" fontId="7" fillId="0" borderId="20" xfId="49" applyFont="1" applyFill="1" applyBorder="1" applyAlignment="1" applyProtection="1">
      <alignment vertical="center"/>
      <protection/>
    </xf>
    <xf numFmtId="38" fontId="7" fillId="0" borderId="24" xfId="49" applyFont="1" applyFill="1" applyBorder="1" applyAlignment="1" applyProtection="1">
      <alignment vertical="center"/>
      <protection/>
    </xf>
    <xf numFmtId="38" fontId="7" fillId="0" borderId="25" xfId="49" applyFont="1" applyFill="1" applyBorder="1" applyAlignment="1">
      <alignment vertical="center" wrapText="1"/>
    </xf>
    <xf numFmtId="40" fontId="7" fillId="0" borderId="24" xfId="49" applyNumberFormat="1" applyFont="1" applyFill="1" applyBorder="1" applyAlignment="1">
      <alignment vertical="center" wrapText="1"/>
    </xf>
    <xf numFmtId="3" fontId="7" fillId="0" borderId="11" xfId="62" applyNumberFormat="1" applyFont="1" applyFill="1" applyBorder="1" applyAlignment="1" applyProtection="1">
      <alignment vertical="center"/>
      <protection/>
    </xf>
    <xf numFmtId="4" fontId="7" fillId="0" borderId="11" xfId="49" applyNumberFormat="1" applyFont="1" applyFill="1" applyBorder="1" applyAlignment="1" applyProtection="1">
      <alignment vertical="center"/>
      <protection/>
    </xf>
    <xf numFmtId="4" fontId="7" fillId="0" borderId="11" xfId="62" applyNumberFormat="1" applyFont="1" applyFill="1" applyBorder="1" applyAlignment="1" applyProtection="1">
      <alignment vertical="center"/>
      <protection/>
    </xf>
    <xf numFmtId="4" fontId="7" fillId="0" borderId="10" xfId="62" applyNumberFormat="1" applyFont="1" applyFill="1" applyBorder="1" applyAlignment="1" applyProtection="1">
      <alignment vertical="center"/>
      <protection/>
    </xf>
    <xf numFmtId="3" fontId="7" fillId="0" borderId="16" xfId="62" applyNumberFormat="1" applyFont="1" applyFill="1" applyBorder="1" applyAlignment="1" applyProtection="1">
      <alignment vertical="center"/>
      <protection/>
    </xf>
    <xf numFmtId="4" fontId="7" fillId="0" borderId="16" xfId="49" applyNumberFormat="1" applyFont="1" applyFill="1" applyBorder="1" applyAlignment="1" applyProtection="1">
      <alignment vertical="center"/>
      <protection/>
    </xf>
    <xf numFmtId="4" fontId="7" fillId="0" borderId="16" xfId="62" applyNumberFormat="1" applyFont="1" applyFill="1" applyBorder="1" applyAlignment="1" applyProtection="1">
      <alignment vertical="center"/>
      <protection/>
    </xf>
    <xf numFmtId="4" fontId="7" fillId="0" borderId="26" xfId="62" applyNumberFormat="1" applyFont="1" applyFill="1" applyBorder="1" applyAlignment="1" applyProtection="1">
      <alignment vertical="center"/>
      <protection/>
    </xf>
    <xf numFmtId="3" fontId="7" fillId="0" borderId="12" xfId="62" applyNumberFormat="1" applyFont="1" applyFill="1" applyBorder="1" applyAlignment="1" applyProtection="1">
      <alignment vertical="center"/>
      <protection/>
    </xf>
    <xf numFmtId="4" fontId="7" fillId="0" borderId="12" xfId="49" applyNumberFormat="1" applyFont="1" applyFill="1" applyBorder="1" applyAlignment="1" applyProtection="1">
      <alignment vertical="center"/>
      <protection/>
    </xf>
    <xf numFmtId="4" fontId="7" fillId="0" borderId="12" xfId="62" applyNumberFormat="1" applyFont="1" applyFill="1" applyBorder="1" applyAlignment="1" applyProtection="1">
      <alignment vertical="center"/>
      <protection/>
    </xf>
    <xf numFmtId="4" fontId="7" fillId="0" borderId="15" xfId="62" applyNumberFormat="1" applyFont="1" applyFill="1" applyBorder="1" applyAlignment="1" applyProtection="1">
      <alignment vertical="center"/>
      <protection/>
    </xf>
    <xf numFmtId="4" fontId="7" fillId="0" borderId="24" xfId="62" applyNumberFormat="1" applyFont="1" applyFill="1" applyBorder="1" applyAlignment="1" applyProtection="1">
      <alignment vertical="center"/>
      <protection/>
    </xf>
    <xf numFmtId="3" fontId="7" fillId="0" borderId="27" xfId="62" applyNumberFormat="1" applyFont="1" applyFill="1" applyBorder="1" applyAlignment="1" applyProtection="1">
      <alignment vertical="center"/>
      <protection/>
    </xf>
    <xf numFmtId="4" fontId="7" fillId="0" borderId="27" xfId="62" applyNumberFormat="1" applyFont="1" applyFill="1" applyBorder="1" applyAlignment="1" applyProtection="1">
      <alignment vertical="center"/>
      <protection/>
    </xf>
    <xf numFmtId="4" fontId="7" fillId="0" borderId="27" xfId="49" applyNumberFormat="1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40" fontId="7" fillId="0" borderId="0" xfId="49" applyNumberFormat="1" applyFont="1" applyFill="1" applyBorder="1" applyAlignment="1">
      <alignment vertical="center"/>
    </xf>
    <xf numFmtId="4" fontId="7" fillId="0" borderId="0" xfId="62" applyNumberFormat="1" applyFont="1" applyFill="1" applyBorder="1" applyAlignment="1" applyProtection="1">
      <alignment vertical="center"/>
      <protection/>
    </xf>
    <xf numFmtId="3" fontId="7" fillId="0" borderId="28" xfId="62" applyNumberFormat="1" applyFont="1" applyFill="1" applyBorder="1" applyAlignment="1" applyProtection="1">
      <alignment vertical="center"/>
      <protection/>
    </xf>
    <xf numFmtId="4" fontId="7" fillId="0" borderId="28" xfId="62" applyNumberFormat="1" applyFont="1" applyFill="1" applyBorder="1" applyAlignment="1" applyProtection="1">
      <alignment vertical="center"/>
      <protection/>
    </xf>
    <xf numFmtId="4" fontId="7" fillId="0" borderId="29" xfId="62" applyNumberFormat="1" applyFont="1" applyFill="1" applyBorder="1" applyAlignment="1" applyProtection="1">
      <alignment vertical="center"/>
      <protection/>
    </xf>
    <xf numFmtId="0" fontId="7" fillId="0" borderId="27" xfId="62" applyFont="1" applyFill="1" applyBorder="1" applyAlignment="1" applyProtection="1">
      <alignment horizontal="center" vertical="center" shrinkToFit="1"/>
      <protection/>
    </xf>
    <xf numFmtId="4" fontId="7" fillId="0" borderId="11" xfId="62" applyNumberFormat="1" applyFont="1" applyFill="1" applyBorder="1" applyAlignment="1" applyProtection="1">
      <alignment horizontal="right" vertical="center"/>
      <protection/>
    </xf>
    <xf numFmtId="0" fontId="5" fillId="0" borderId="30" xfId="62" applyFont="1" applyFill="1" applyBorder="1" applyAlignment="1" applyProtection="1">
      <alignment vertical="center" shrinkToFit="1"/>
      <protection/>
    </xf>
    <xf numFmtId="0" fontId="5" fillId="0" borderId="30" xfId="62" applyFont="1" applyFill="1" applyBorder="1" applyAlignment="1">
      <alignment horizontal="center" vertical="center"/>
      <protection/>
    </xf>
    <xf numFmtId="0" fontId="5" fillId="0" borderId="31" xfId="62" applyFont="1" applyFill="1" applyBorder="1" applyAlignment="1" applyProtection="1">
      <alignment horizontal="center" vertical="center"/>
      <protection/>
    </xf>
    <xf numFmtId="0" fontId="5" fillId="0" borderId="31" xfId="62" applyFont="1" applyFill="1" applyBorder="1" applyAlignment="1">
      <alignment horizontal="center" vertical="center"/>
      <protection/>
    </xf>
    <xf numFmtId="0" fontId="17" fillId="5" borderId="21" xfId="62" applyFont="1" applyFill="1" applyBorder="1" applyAlignment="1" applyProtection="1">
      <alignment horizontal="center" vertical="center" shrinkToFit="1"/>
      <protection/>
    </xf>
    <xf numFmtId="3" fontId="17" fillId="5" borderId="31" xfId="62" applyNumberFormat="1" applyFont="1" applyFill="1" applyBorder="1" applyAlignment="1" applyProtection="1">
      <alignment vertical="center"/>
      <protection/>
    </xf>
    <xf numFmtId="3" fontId="17" fillId="5" borderId="32" xfId="62" applyNumberFormat="1" applyFont="1" applyFill="1" applyBorder="1" applyAlignment="1" applyProtection="1">
      <alignment vertical="center"/>
      <protection/>
    </xf>
    <xf numFmtId="3" fontId="17" fillId="5" borderId="33" xfId="62" applyNumberFormat="1" applyFont="1" applyFill="1" applyBorder="1" applyAlignment="1" applyProtection="1">
      <alignment vertical="center"/>
      <protection/>
    </xf>
    <xf numFmtId="4" fontId="17" fillId="5" borderId="33" xfId="62" applyNumberFormat="1" applyFont="1" applyFill="1" applyBorder="1" applyAlignment="1" applyProtection="1">
      <alignment vertical="center"/>
      <protection/>
    </xf>
    <xf numFmtId="4" fontId="17" fillId="5" borderId="31" xfId="62" applyNumberFormat="1" applyFont="1" applyFill="1" applyBorder="1" applyAlignment="1" applyProtection="1">
      <alignment vertical="center"/>
      <protection/>
    </xf>
    <xf numFmtId="4" fontId="7" fillId="0" borderId="11" xfId="62" applyNumberFormat="1" applyFont="1" applyFill="1" applyBorder="1" applyAlignment="1" applyProtection="1">
      <alignment horizontal="center" vertical="center"/>
      <protection/>
    </xf>
    <xf numFmtId="4" fontId="7" fillId="0" borderId="10" xfId="62" applyNumberFormat="1" applyFont="1" applyFill="1" applyBorder="1" applyAlignment="1" applyProtection="1">
      <alignment horizontal="center" vertical="center"/>
      <protection/>
    </xf>
    <xf numFmtId="4" fontId="7" fillId="0" borderId="16" xfId="62" applyNumberFormat="1" applyFont="1" applyFill="1" applyBorder="1" applyAlignment="1" applyProtection="1">
      <alignment horizontal="center" vertical="center"/>
      <protection/>
    </xf>
    <xf numFmtId="4" fontId="7" fillId="0" borderId="26" xfId="62" applyNumberFormat="1" applyFont="1" applyFill="1" applyBorder="1" applyAlignment="1" applyProtection="1">
      <alignment horizontal="center" vertical="center"/>
      <protection/>
    </xf>
    <xf numFmtId="4" fontId="7" fillId="0" borderId="26" xfId="49" applyNumberFormat="1" applyFont="1" applyFill="1" applyBorder="1" applyAlignment="1" applyProtection="1">
      <alignment vertical="center"/>
      <protection/>
    </xf>
    <xf numFmtId="3" fontId="7" fillId="0" borderId="30" xfId="62" applyNumberFormat="1" applyFont="1" applyFill="1" applyBorder="1" applyAlignment="1" applyProtection="1">
      <alignment vertical="center"/>
      <protection/>
    </xf>
    <xf numFmtId="4" fontId="7" fillId="0" borderId="30" xfId="49" applyNumberFormat="1" applyFont="1" applyFill="1" applyBorder="1" applyAlignment="1" applyProtection="1">
      <alignment vertical="center"/>
      <protection/>
    </xf>
    <xf numFmtId="4" fontId="7" fillId="0" borderId="30" xfId="62" applyNumberFormat="1" applyFont="1" applyFill="1" applyBorder="1" applyAlignment="1" applyProtection="1">
      <alignment vertical="center"/>
      <protection/>
    </xf>
    <xf numFmtId="4" fontId="7" fillId="0" borderId="22" xfId="62" applyNumberFormat="1" applyFont="1" applyFill="1" applyBorder="1" applyAlignment="1" applyProtection="1">
      <alignment vertical="center"/>
      <protection/>
    </xf>
    <xf numFmtId="3" fontId="7" fillId="0" borderId="0" xfId="62" applyNumberFormat="1" applyFont="1" applyFill="1" applyBorder="1" applyAlignment="1" applyProtection="1">
      <alignment vertical="center"/>
      <protection/>
    </xf>
    <xf numFmtId="4" fontId="7" fillId="0" borderId="10" xfId="49" applyNumberFormat="1" applyFont="1" applyFill="1" applyBorder="1" applyAlignment="1" applyProtection="1">
      <alignment vertical="center"/>
      <protection/>
    </xf>
    <xf numFmtId="4" fontId="7" fillId="0" borderId="10" xfId="62" applyNumberFormat="1" applyFont="1" applyFill="1" applyBorder="1" applyAlignment="1" applyProtection="1">
      <alignment horizontal="right" vertical="center"/>
      <protection/>
    </xf>
    <xf numFmtId="3" fontId="7" fillId="0" borderId="19" xfId="62" applyNumberFormat="1" applyFont="1" applyFill="1" applyBorder="1" applyAlignment="1" applyProtection="1">
      <alignment vertical="center"/>
      <protection/>
    </xf>
    <xf numFmtId="3" fontId="7" fillId="0" borderId="18" xfId="62" applyNumberFormat="1" applyFont="1" applyFill="1" applyBorder="1" applyAlignment="1" applyProtection="1">
      <alignment vertical="center"/>
      <protection/>
    </xf>
    <xf numFmtId="4" fontId="7" fillId="0" borderId="19" xfId="49" applyNumberFormat="1" applyFont="1" applyFill="1" applyBorder="1" applyAlignment="1" applyProtection="1">
      <alignment vertical="center"/>
      <protection/>
    </xf>
    <xf numFmtId="4" fontId="7" fillId="0" borderId="18" xfId="49" applyNumberFormat="1" applyFont="1" applyFill="1" applyBorder="1" applyAlignment="1" applyProtection="1">
      <alignment vertical="center"/>
      <protection/>
    </xf>
    <xf numFmtId="4" fontId="7" fillId="0" borderId="19" xfId="62" applyNumberFormat="1" applyFont="1" applyFill="1" applyBorder="1" applyAlignment="1" applyProtection="1">
      <alignment vertical="center"/>
      <protection/>
    </xf>
    <xf numFmtId="4" fontId="7" fillId="0" borderId="34" xfId="62" applyNumberFormat="1" applyFont="1" applyFill="1" applyBorder="1" applyAlignment="1" applyProtection="1">
      <alignment vertical="center"/>
      <protection/>
    </xf>
    <xf numFmtId="4" fontId="7" fillId="0" borderId="18" xfId="62" applyNumberFormat="1" applyFont="1" applyFill="1" applyBorder="1" applyAlignment="1" applyProtection="1">
      <alignment vertical="center"/>
      <protection/>
    </xf>
    <xf numFmtId="4" fontId="7" fillId="0" borderId="13" xfId="62" applyNumberFormat="1" applyFont="1" applyFill="1" applyBorder="1" applyAlignment="1" applyProtection="1">
      <alignment vertical="center"/>
      <protection/>
    </xf>
    <xf numFmtId="4" fontId="7" fillId="0" borderId="19" xfId="62" applyNumberFormat="1" applyFont="1" applyFill="1" applyBorder="1" applyAlignment="1" applyProtection="1">
      <alignment horizontal="center" vertical="center"/>
      <protection/>
    </xf>
    <xf numFmtId="3" fontId="18" fillId="0" borderId="11" xfId="62" applyNumberFormat="1" applyFont="1" applyFill="1" applyBorder="1" applyAlignment="1" applyProtection="1">
      <alignment vertical="center"/>
      <protection/>
    </xf>
    <xf numFmtId="3" fontId="7" fillId="0" borderId="34" xfId="62" applyNumberFormat="1" applyFont="1" applyFill="1" applyBorder="1" applyAlignment="1" applyProtection="1">
      <alignment vertical="center"/>
      <protection/>
    </xf>
    <xf numFmtId="0" fontId="15" fillId="0" borderId="0" xfId="62" applyFont="1" applyFill="1" applyAlignment="1">
      <alignment vertical="center"/>
      <protection/>
    </xf>
    <xf numFmtId="3" fontId="18" fillId="0" borderId="18" xfId="62" applyNumberFormat="1" applyFont="1" applyFill="1" applyBorder="1" applyAlignment="1" applyProtection="1">
      <alignment vertical="center"/>
      <protection/>
    </xf>
    <xf numFmtId="0" fontId="5" fillId="0" borderId="30" xfId="62" applyFont="1" applyFill="1" applyBorder="1" applyAlignment="1" applyProtection="1">
      <alignment horizontal="center" vertical="center"/>
      <protection/>
    </xf>
    <xf numFmtId="0" fontId="5" fillId="0" borderId="19" xfId="62" applyFont="1" applyFill="1" applyBorder="1" applyAlignment="1" applyProtection="1">
      <alignment horizontal="center" vertical="center"/>
      <protection/>
    </xf>
    <xf numFmtId="0" fontId="5" fillId="0" borderId="15" xfId="62" applyFont="1" applyFill="1" applyBorder="1" applyAlignment="1" applyProtection="1">
      <alignment horizontal="center" vertical="center"/>
      <protection/>
    </xf>
    <xf numFmtId="3" fontId="7" fillId="0" borderId="22" xfId="62" applyNumberFormat="1" applyFont="1" applyFill="1" applyBorder="1" applyAlignment="1" applyProtection="1">
      <alignment vertical="center"/>
      <protection/>
    </xf>
    <xf numFmtId="0" fontId="9" fillId="0" borderId="0" xfId="61" applyFont="1" applyFill="1" applyAlignment="1">
      <alignment/>
      <protection/>
    </xf>
    <xf numFmtId="40" fontId="7" fillId="0" borderId="25" xfId="49" applyNumberFormat="1" applyFont="1" applyFill="1" applyBorder="1" applyAlignment="1">
      <alignment vertical="center" wrapText="1"/>
    </xf>
    <xf numFmtId="0" fontId="5" fillId="0" borderId="16" xfId="62" applyFont="1" applyFill="1" applyBorder="1" applyAlignment="1" applyProtection="1">
      <alignment vertical="center" wrapText="1" shrinkToFit="1"/>
      <protection/>
    </xf>
    <xf numFmtId="0" fontId="5" fillId="0" borderId="11" xfId="62" applyFont="1" applyFill="1" applyBorder="1" applyAlignment="1" applyProtection="1">
      <alignment vertical="center" wrapText="1" shrinkToFit="1"/>
      <protection/>
    </xf>
    <xf numFmtId="0" fontId="5" fillId="18" borderId="12" xfId="62" applyFont="1" applyFill="1" applyBorder="1" applyAlignment="1" applyProtection="1">
      <alignment vertical="center" shrinkToFit="1"/>
      <protection/>
    </xf>
    <xf numFmtId="3" fontId="7" fillId="18" borderId="12" xfId="62" applyNumberFormat="1" applyFont="1" applyFill="1" applyBorder="1" applyAlignment="1" applyProtection="1">
      <alignment vertical="center"/>
      <protection/>
    </xf>
    <xf numFmtId="4" fontId="7" fillId="18" borderId="12" xfId="49" applyNumberFormat="1" applyFont="1" applyFill="1" applyBorder="1" applyAlignment="1" applyProtection="1">
      <alignment vertical="center"/>
      <protection/>
    </xf>
    <xf numFmtId="4" fontId="7" fillId="18" borderId="12" xfId="62" applyNumberFormat="1" applyFont="1" applyFill="1" applyBorder="1" applyAlignment="1" applyProtection="1">
      <alignment vertical="center"/>
      <protection/>
    </xf>
    <xf numFmtId="4" fontId="7" fillId="18" borderId="15" xfId="62" applyNumberFormat="1" applyFont="1" applyFill="1" applyBorder="1" applyAlignment="1" applyProtection="1">
      <alignment vertical="center"/>
      <protection/>
    </xf>
    <xf numFmtId="0" fontId="5" fillId="0" borderId="24" xfId="62" applyFont="1" applyFill="1" applyBorder="1" applyAlignment="1" applyProtection="1">
      <alignment horizontal="left" vertical="center"/>
      <protection/>
    </xf>
    <xf numFmtId="0" fontId="5" fillId="0" borderId="10" xfId="62" applyFont="1" applyFill="1" applyBorder="1" applyAlignment="1" applyProtection="1">
      <alignment vertical="center"/>
      <protection/>
    </xf>
    <xf numFmtId="0" fontId="20" fillId="0" borderId="11" xfId="62" applyFont="1" applyFill="1" applyBorder="1" applyAlignment="1" applyProtection="1">
      <alignment vertical="center" wrapText="1" shrinkToFit="1"/>
      <protection/>
    </xf>
    <xf numFmtId="0" fontId="5" fillId="0" borderId="0" xfId="62" applyFont="1" applyFill="1" applyBorder="1" applyAlignment="1" applyProtection="1">
      <alignment vertical="center" shrinkToFit="1"/>
      <protection/>
    </xf>
    <xf numFmtId="0" fontId="5" fillId="0" borderId="14" xfId="62" applyFont="1" applyFill="1" applyBorder="1" applyAlignment="1" applyProtection="1">
      <alignment vertical="center" shrinkToFit="1"/>
      <protection/>
    </xf>
    <xf numFmtId="0" fontId="15" fillId="0" borderId="0" xfId="62" applyFont="1" applyFill="1" applyBorder="1" applyAlignment="1">
      <alignment vertical="center"/>
      <protection/>
    </xf>
    <xf numFmtId="0" fontId="5" fillId="0" borderId="10" xfId="62" applyFont="1" applyFill="1" applyBorder="1" applyAlignment="1">
      <alignment vertical="center"/>
      <protection/>
    </xf>
    <xf numFmtId="0" fontId="5" fillId="0" borderId="24" xfId="62" applyFont="1" applyFill="1" applyBorder="1" applyAlignment="1" applyProtection="1">
      <alignment vertical="center" shrinkToFit="1"/>
      <protection/>
    </xf>
    <xf numFmtId="0" fontId="5" fillId="18" borderId="17" xfId="62" applyFont="1" applyFill="1" applyBorder="1" applyAlignment="1" applyProtection="1">
      <alignment vertical="center" shrinkToFit="1"/>
      <protection/>
    </xf>
    <xf numFmtId="3" fontId="7" fillId="18" borderId="17" xfId="62" applyNumberFormat="1" applyFont="1" applyFill="1" applyBorder="1" applyAlignment="1" applyProtection="1">
      <alignment vertical="center"/>
      <protection/>
    </xf>
    <xf numFmtId="4" fontId="7" fillId="18" borderId="17" xfId="49" applyNumberFormat="1" applyFont="1" applyFill="1" applyBorder="1" applyAlignment="1" applyProtection="1">
      <alignment vertical="center"/>
      <protection/>
    </xf>
    <xf numFmtId="4" fontId="7" fillId="18" borderId="17" xfId="62" applyNumberFormat="1" applyFont="1" applyFill="1" applyBorder="1" applyAlignment="1" applyProtection="1">
      <alignment vertical="center"/>
      <protection/>
    </xf>
    <xf numFmtId="4" fontId="7" fillId="18" borderId="35" xfId="62" applyNumberFormat="1" applyFont="1" applyFill="1" applyBorder="1" applyAlignment="1" applyProtection="1">
      <alignment vertical="center"/>
      <protection/>
    </xf>
    <xf numFmtId="3" fontId="7" fillId="19" borderId="24" xfId="49" applyNumberFormat="1" applyFont="1" applyFill="1" applyBorder="1" applyAlignment="1" applyProtection="1">
      <alignment vertical="center"/>
      <protection/>
    </xf>
    <xf numFmtId="3" fontId="7" fillId="19" borderId="12" xfId="49" applyNumberFormat="1" applyFont="1" applyFill="1" applyBorder="1" applyAlignment="1" applyProtection="1">
      <alignment vertical="center"/>
      <protection/>
    </xf>
    <xf numFmtId="4" fontId="7" fillId="19" borderId="12" xfId="49" applyNumberFormat="1" applyFont="1" applyFill="1" applyBorder="1" applyAlignment="1" applyProtection="1">
      <alignment vertical="center"/>
      <protection/>
    </xf>
    <xf numFmtId="176" fontId="7" fillId="19" borderId="12" xfId="49" applyNumberFormat="1" applyFont="1" applyFill="1" applyBorder="1" applyAlignment="1" applyProtection="1">
      <alignment vertical="center"/>
      <protection/>
    </xf>
    <xf numFmtId="4" fontId="7" fillId="19" borderId="12" xfId="62" applyNumberFormat="1" applyFont="1" applyFill="1" applyBorder="1" applyAlignment="1" applyProtection="1">
      <alignment vertical="center"/>
      <protection/>
    </xf>
    <xf numFmtId="4" fontId="7" fillId="19" borderId="15" xfId="62" applyNumberFormat="1" applyFont="1" applyFill="1" applyBorder="1" applyAlignment="1" applyProtection="1">
      <alignment vertical="center"/>
      <protection/>
    </xf>
    <xf numFmtId="3" fontId="16" fillId="20" borderId="13" xfId="62" applyNumberFormat="1" applyFont="1" applyFill="1" applyBorder="1" applyAlignment="1" applyProtection="1">
      <alignment vertical="center"/>
      <protection/>
    </xf>
    <xf numFmtId="3" fontId="16" fillId="20" borderId="11" xfId="62" applyNumberFormat="1" applyFont="1" applyFill="1" applyBorder="1" applyAlignment="1" applyProtection="1">
      <alignment vertical="center"/>
      <protection/>
    </xf>
    <xf numFmtId="4" fontId="16" fillId="20" borderId="11" xfId="49" applyNumberFormat="1" applyFont="1" applyFill="1" applyBorder="1" applyAlignment="1" applyProtection="1">
      <alignment vertical="center"/>
      <protection/>
    </xf>
    <xf numFmtId="4" fontId="16" fillId="20" borderId="11" xfId="62" applyNumberFormat="1" applyFont="1" applyFill="1" applyBorder="1" applyAlignment="1" applyProtection="1">
      <alignment vertical="center"/>
      <protection/>
    </xf>
    <xf numFmtId="4" fontId="16" fillId="20" borderId="10" xfId="62" applyNumberFormat="1" applyFont="1" applyFill="1" applyBorder="1" applyAlignment="1" applyProtection="1">
      <alignment vertical="center"/>
      <protection/>
    </xf>
    <xf numFmtId="176" fontId="7" fillId="18" borderId="17" xfId="62" applyNumberFormat="1" applyFont="1" applyFill="1" applyBorder="1" applyAlignment="1" applyProtection="1">
      <alignment vertical="center"/>
      <protection/>
    </xf>
    <xf numFmtId="176" fontId="7" fillId="18" borderId="17" xfId="49" applyNumberFormat="1" applyFont="1" applyFill="1" applyBorder="1" applyAlignment="1" applyProtection="1">
      <alignment vertical="center"/>
      <protection/>
    </xf>
    <xf numFmtId="3" fontId="16" fillId="20" borderId="32" xfId="62" applyNumberFormat="1" applyFont="1" applyFill="1" applyBorder="1" applyAlignment="1" applyProtection="1">
      <alignment vertical="center"/>
      <protection/>
    </xf>
    <xf numFmtId="3" fontId="16" fillId="20" borderId="21" xfId="62" applyNumberFormat="1" applyFont="1" applyFill="1" applyBorder="1" applyAlignment="1" applyProtection="1">
      <alignment vertical="center"/>
      <protection/>
    </xf>
    <xf numFmtId="4" fontId="16" fillId="20" borderId="21" xfId="49" applyNumberFormat="1" applyFont="1" applyFill="1" applyBorder="1" applyAlignment="1" applyProtection="1">
      <alignment vertical="center"/>
      <protection/>
    </xf>
    <xf numFmtId="4" fontId="16" fillId="20" borderId="21" xfId="62" applyNumberFormat="1" applyFont="1" applyFill="1" applyBorder="1" applyAlignment="1" applyProtection="1">
      <alignment vertical="center"/>
      <protection/>
    </xf>
    <xf numFmtId="4" fontId="16" fillId="20" borderId="31" xfId="62" applyNumberFormat="1" applyFont="1" applyFill="1" applyBorder="1" applyAlignment="1" applyProtection="1">
      <alignment vertical="center"/>
      <protection/>
    </xf>
    <xf numFmtId="3" fontId="7" fillId="19" borderId="24" xfId="62" applyNumberFormat="1" applyFont="1" applyFill="1" applyBorder="1" applyAlignment="1" applyProtection="1">
      <alignment vertical="center"/>
      <protection/>
    </xf>
    <xf numFmtId="3" fontId="7" fillId="19" borderId="12" xfId="62" applyNumberFormat="1" applyFont="1" applyFill="1" applyBorder="1" applyAlignment="1" applyProtection="1">
      <alignment vertical="center"/>
      <protection/>
    </xf>
    <xf numFmtId="3" fontId="7" fillId="19" borderId="27" xfId="62" applyNumberFormat="1" applyFont="1" applyFill="1" applyBorder="1" applyAlignment="1" applyProtection="1">
      <alignment vertical="center"/>
      <protection/>
    </xf>
    <xf numFmtId="4" fontId="7" fillId="19" borderId="27" xfId="62" applyNumberFormat="1" applyFont="1" applyFill="1" applyBorder="1" applyAlignment="1" applyProtection="1">
      <alignment vertical="center"/>
      <protection/>
    </xf>
    <xf numFmtId="4" fontId="7" fillId="19" borderId="24" xfId="62" applyNumberFormat="1" applyFont="1" applyFill="1" applyBorder="1" applyAlignment="1" applyProtection="1">
      <alignment vertical="center"/>
      <protection/>
    </xf>
    <xf numFmtId="4" fontId="16" fillId="20" borderId="32" xfId="62" applyNumberFormat="1" applyFont="1" applyFill="1" applyBorder="1" applyAlignment="1" applyProtection="1">
      <alignment vertical="center"/>
      <protection/>
    </xf>
    <xf numFmtId="3" fontId="7" fillId="18" borderId="35" xfId="49" applyNumberFormat="1" applyFont="1" applyFill="1" applyBorder="1" applyAlignment="1" applyProtection="1">
      <alignment vertical="center"/>
      <protection/>
    </xf>
    <xf numFmtId="3" fontId="7" fillId="18" borderId="12" xfId="49" applyNumberFormat="1" applyFont="1" applyFill="1" applyBorder="1" applyAlignment="1" applyProtection="1">
      <alignment vertical="center"/>
      <protection/>
    </xf>
    <xf numFmtId="3" fontId="16" fillId="20" borderId="31" xfId="62" applyNumberFormat="1" applyFont="1" applyFill="1" applyBorder="1" applyAlignment="1" applyProtection="1">
      <alignment vertical="center"/>
      <protection/>
    </xf>
    <xf numFmtId="4" fontId="16" fillId="20" borderId="36" xfId="62" applyNumberFormat="1" applyFont="1" applyFill="1" applyBorder="1" applyAlignment="1" applyProtection="1">
      <alignment vertical="center"/>
      <protection/>
    </xf>
    <xf numFmtId="188" fontId="7" fillId="19" borderId="24" xfId="62" applyNumberFormat="1" applyFont="1" applyFill="1" applyBorder="1" applyAlignment="1" applyProtection="1">
      <alignment vertical="center"/>
      <protection/>
    </xf>
    <xf numFmtId="3" fontId="16" fillId="19" borderId="24" xfId="62" applyNumberFormat="1" applyFont="1" applyFill="1" applyBorder="1" applyAlignment="1" applyProtection="1">
      <alignment vertical="center"/>
      <protection/>
    </xf>
    <xf numFmtId="3" fontId="16" fillId="19" borderId="27" xfId="62" applyNumberFormat="1" applyFont="1" applyFill="1" applyBorder="1" applyAlignment="1" applyProtection="1">
      <alignment vertical="center"/>
      <protection/>
    </xf>
    <xf numFmtId="4" fontId="16" fillId="19" borderId="27" xfId="49" applyNumberFormat="1" applyFont="1" applyFill="1" applyBorder="1" applyAlignment="1" applyProtection="1">
      <alignment vertical="center"/>
      <protection/>
    </xf>
    <xf numFmtId="4" fontId="16" fillId="19" borderId="27" xfId="62" applyNumberFormat="1" applyFont="1" applyFill="1" applyBorder="1" applyAlignment="1" applyProtection="1">
      <alignment horizontal="center" vertical="center"/>
      <protection/>
    </xf>
    <xf numFmtId="3" fontId="16" fillId="20" borderId="37" xfId="62" applyNumberFormat="1" applyFont="1" applyFill="1" applyBorder="1" applyAlignment="1" applyProtection="1">
      <alignment vertical="center"/>
      <protection/>
    </xf>
    <xf numFmtId="4" fontId="16" fillId="20" borderId="37" xfId="62" applyNumberFormat="1" applyFont="1" applyFill="1" applyBorder="1" applyAlignment="1" applyProtection="1">
      <alignment vertical="center"/>
      <protection/>
    </xf>
    <xf numFmtId="3" fontId="16" fillId="20" borderId="24" xfId="62" applyNumberFormat="1" applyFont="1" applyFill="1" applyBorder="1" applyAlignment="1" applyProtection="1">
      <alignment vertical="center"/>
      <protection/>
    </xf>
    <xf numFmtId="3" fontId="16" fillId="20" borderId="12" xfId="62" applyNumberFormat="1" applyFont="1" applyFill="1" applyBorder="1" applyAlignment="1" applyProtection="1">
      <alignment vertical="center"/>
      <protection/>
    </xf>
    <xf numFmtId="4" fontId="16" fillId="20" borderId="12" xfId="62" applyNumberFormat="1" applyFont="1" applyFill="1" applyBorder="1" applyAlignment="1" applyProtection="1">
      <alignment vertical="center"/>
      <protection/>
    </xf>
    <xf numFmtId="4" fontId="16" fillId="20" borderId="24" xfId="62" applyNumberFormat="1" applyFont="1" applyFill="1" applyBorder="1" applyAlignment="1" applyProtection="1">
      <alignment vertical="center"/>
      <protection/>
    </xf>
    <xf numFmtId="3" fontId="7" fillId="5" borderId="17" xfId="62" applyNumberFormat="1" applyFont="1" applyFill="1" applyBorder="1" applyAlignment="1" applyProtection="1">
      <alignment vertical="center"/>
      <protection/>
    </xf>
    <xf numFmtId="4" fontId="7" fillId="5" borderId="17" xfId="62" applyNumberFormat="1" applyFont="1" applyFill="1" applyBorder="1" applyAlignment="1" applyProtection="1">
      <alignment vertical="center"/>
      <protection/>
    </xf>
    <xf numFmtId="188" fontId="7" fillId="5" borderId="17" xfId="62" applyNumberFormat="1" applyFont="1" applyFill="1" applyBorder="1" applyAlignment="1" applyProtection="1">
      <alignment vertical="center"/>
      <protection/>
    </xf>
    <xf numFmtId="0" fontId="5" fillId="0" borderId="10" xfId="62" applyFont="1" applyFill="1" applyBorder="1" applyAlignment="1">
      <alignment horizontal="left" vertical="center"/>
      <protection/>
    </xf>
    <xf numFmtId="0" fontId="7" fillId="0" borderId="10" xfId="62" applyFont="1" applyFill="1" applyBorder="1" applyAlignment="1">
      <alignment horizontal="right" vertical="center"/>
      <protection/>
    </xf>
    <xf numFmtId="0" fontId="5" fillId="0" borderId="11" xfId="62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/>
    </xf>
    <xf numFmtId="3" fontId="7" fillId="0" borderId="13" xfId="62" applyNumberFormat="1" applyFont="1" applyFill="1" applyBorder="1" applyAlignment="1" applyProtection="1">
      <alignment vertical="center"/>
      <protection/>
    </xf>
    <xf numFmtId="3" fontId="7" fillId="18" borderId="24" xfId="62" applyNumberFormat="1" applyFont="1" applyFill="1" applyBorder="1" applyAlignment="1" applyProtection="1">
      <alignment vertical="center"/>
      <protection/>
    </xf>
    <xf numFmtId="4" fontId="5" fillId="18" borderId="24" xfId="62" applyNumberFormat="1" applyFont="1" applyFill="1" applyBorder="1" applyAlignment="1" applyProtection="1">
      <alignment vertical="center"/>
      <protection/>
    </xf>
    <xf numFmtId="4" fontId="7" fillId="18" borderId="24" xfId="62" applyNumberFormat="1" applyFont="1" applyFill="1" applyBorder="1" applyAlignment="1" applyProtection="1">
      <alignment vertical="center"/>
      <protection/>
    </xf>
    <xf numFmtId="4" fontId="7" fillId="0" borderId="27" xfId="62" applyNumberFormat="1" applyFont="1" applyFill="1" applyBorder="1" applyAlignment="1" applyProtection="1">
      <alignment horizontal="center" vertical="center"/>
      <protection/>
    </xf>
    <xf numFmtId="4" fontId="7" fillId="0" borderId="24" xfId="62" applyNumberFormat="1" applyFont="1" applyFill="1" applyBorder="1" applyAlignment="1" applyProtection="1">
      <alignment horizontal="center" vertical="center"/>
      <protection/>
    </xf>
    <xf numFmtId="4" fontId="7" fillId="0" borderId="34" xfId="62" applyNumberFormat="1" applyFont="1" applyFill="1" applyBorder="1" applyAlignment="1" applyProtection="1">
      <alignment horizontal="center" vertical="center"/>
      <protection/>
    </xf>
    <xf numFmtId="0" fontId="15" fillId="0" borderId="11" xfId="62" applyFont="1" applyFill="1" applyBorder="1" applyAlignment="1" applyProtection="1">
      <alignment horizontal="center" vertical="center"/>
      <protection/>
    </xf>
    <xf numFmtId="4" fontId="16" fillId="19" borderId="24" xfId="62" applyNumberFormat="1" applyFont="1" applyFill="1" applyBorder="1" applyAlignment="1" applyProtection="1">
      <alignment horizontal="center" vertical="center"/>
      <protection/>
    </xf>
    <xf numFmtId="4" fontId="7" fillId="5" borderId="35" xfId="62" applyNumberFormat="1" applyFont="1" applyFill="1" applyBorder="1" applyAlignment="1" applyProtection="1">
      <alignment vertical="center"/>
      <protection/>
    </xf>
    <xf numFmtId="0" fontId="5" fillId="0" borderId="22" xfId="62" applyFont="1" applyFill="1" applyBorder="1" applyAlignment="1">
      <alignment horizontal="center" vertical="center"/>
      <protection/>
    </xf>
    <xf numFmtId="3" fontId="5" fillId="0" borderId="0" xfId="62" applyNumberFormat="1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vertical="center"/>
      <protection/>
    </xf>
    <xf numFmtId="176" fontId="7" fillId="0" borderId="24" xfId="49" applyNumberFormat="1" applyFont="1" applyFill="1" applyBorder="1" applyAlignment="1">
      <alignment vertical="center" wrapText="1"/>
    </xf>
    <xf numFmtId="176" fontId="5" fillId="0" borderId="25" xfId="49" applyNumberFormat="1" applyFont="1" applyFill="1" applyBorder="1" applyAlignment="1">
      <alignment vertical="center" wrapText="1"/>
    </xf>
    <xf numFmtId="176" fontId="19" fillId="5" borderId="33" xfId="62" applyNumberFormat="1" applyFont="1" applyFill="1" applyBorder="1" applyAlignment="1" applyProtection="1">
      <alignment vertical="center"/>
      <protection/>
    </xf>
    <xf numFmtId="176" fontId="7" fillId="0" borderId="11" xfId="49" applyNumberFormat="1" applyFont="1" applyFill="1" applyBorder="1" applyAlignment="1" applyProtection="1">
      <alignment vertical="center"/>
      <protection/>
    </xf>
    <xf numFmtId="176" fontId="5" fillId="0" borderId="11" xfId="49" applyNumberFormat="1" applyFont="1" applyFill="1" applyBorder="1" applyAlignment="1" applyProtection="1">
      <alignment vertical="center"/>
      <protection/>
    </xf>
    <xf numFmtId="176" fontId="5" fillId="0" borderId="11" xfId="62" applyNumberFormat="1" applyFont="1" applyFill="1" applyBorder="1" applyAlignment="1" applyProtection="1">
      <alignment vertical="center"/>
      <protection/>
    </xf>
    <xf numFmtId="176" fontId="7" fillId="0" borderId="16" xfId="49" applyNumberFormat="1" applyFont="1" applyFill="1" applyBorder="1" applyAlignment="1" applyProtection="1">
      <alignment vertical="center"/>
      <protection/>
    </xf>
    <xf numFmtId="176" fontId="5" fillId="0" borderId="16" xfId="49" applyNumberFormat="1" applyFont="1" applyFill="1" applyBorder="1" applyAlignment="1">
      <alignment vertical="center"/>
    </xf>
    <xf numFmtId="176" fontId="5" fillId="0" borderId="16" xfId="62" applyNumberFormat="1" applyFont="1" applyFill="1" applyBorder="1" applyAlignment="1" applyProtection="1">
      <alignment vertical="center"/>
      <protection/>
    </xf>
    <xf numFmtId="176" fontId="5" fillId="0" borderId="16" xfId="49" applyNumberFormat="1" applyFont="1" applyFill="1" applyBorder="1" applyAlignment="1" applyProtection="1">
      <alignment vertical="center"/>
      <protection/>
    </xf>
    <xf numFmtId="176" fontId="7" fillId="18" borderId="12" xfId="49" applyNumberFormat="1" applyFont="1" applyFill="1" applyBorder="1" applyAlignment="1" applyProtection="1">
      <alignment vertical="center"/>
      <protection/>
    </xf>
    <xf numFmtId="176" fontId="5" fillId="18" borderId="12" xfId="49" applyNumberFormat="1" applyFont="1" applyFill="1" applyBorder="1" applyAlignment="1" applyProtection="1">
      <alignment vertical="center"/>
      <protection/>
    </xf>
    <xf numFmtId="176" fontId="5" fillId="18" borderId="12" xfId="62" applyNumberFormat="1" applyFont="1" applyFill="1" applyBorder="1" applyAlignment="1" applyProtection="1">
      <alignment vertical="center"/>
      <protection/>
    </xf>
    <xf numFmtId="176" fontId="5" fillId="18" borderId="12" xfId="49" applyNumberFormat="1" applyFont="1" applyFill="1" applyBorder="1" applyAlignment="1">
      <alignment vertical="center"/>
    </xf>
    <xf numFmtId="176" fontId="5" fillId="18" borderId="12" xfId="0" applyNumberFormat="1" applyFont="1" applyFill="1" applyBorder="1" applyAlignment="1">
      <alignment vertical="center"/>
    </xf>
    <xf numFmtId="176" fontId="5" fillId="0" borderId="11" xfId="49" applyNumberFormat="1" applyFont="1" applyFill="1" applyBorder="1" applyAlignment="1">
      <alignment vertical="center"/>
    </xf>
    <xf numFmtId="176" fontId="7" fillId="0" borderId="12" xfId="49" applyNumberFormat="1" applyFont="1" applyFill="1" applyBorder="1" applyAlignment="1" applyProtection="1">
      <alignment vertical="center"/>
      <protection/>
    </xf>
    <xf numFmtId="176" fontId="5" fillId="0" borderId="12" xfId="49" applyNumberFormat="1" applyFont="1" applyFill="1" applyBorder="1" applyAlignment="1" applyProtection="1">
      <alignment vertical="center"/>
      <protection/>
    </xf>
    <xf numFmtId="176" fontId="5" fillId="0" borderId="12" xfId="62" applyNumberFormat="1" applyFont="1" applyFill="1" applyBorder="1" applyAlignment="1" applyProtection="1">
      <alignment vertical="center"/>
      <protection/>
    </xf>
    <xf numFmtId="176" fontId="5" fillId="0" borderId="10" xfId="49" applyNumberFormat="1" applyFont="1" applyFill="1" applyBorder="1" applyAlignment="1" applyProtection="1">
      <alignment vertical="center"/>
      <protection/>
    </xf>
    <xf numFmtId="176" fontId="5" fillId="18" borderId="17" xfId="62" applyNumberFormat="1" applyFont="1" applyFill="1" applyBorder="1" applyAlignment="1" applyProtection="1">
      <alignment vertical="center"/>
      <protection/>
    </xf>
    <xf numFmtId="176" fontId="5" fillId="19" borderId="12" xfId="49" applyNumberFormat="1" applyFont="1" applyFill="1" applyBorder="1" applyAlignment="1" applyProtection="1">
      <alignment vertical="center"/>
      <protection/>
    </xf>
    <xf numFmtId="176" fontId="16" fillId="20" borderId="11" xfId="49" applyNumberFormat="1" applyFont="1" applyFill="1" applyBorder="1" applyAlignment="1" applyProtection="1">
      <alignment vertical="center"/>
      <protection/>
    </xf>
    <xf numFmtId="176" fontId="15" fillId="20" borderId="11" xfId="49" applyNumberFormat="1" applyFont="1" applyFill="1" applyBorder="1" applyAlignment="1" applyProtection="1">
      <alignment vertical="center"/>
      <protection/>
    </xf>
    <xf numFmtId="176" fontId="15" fillId="20" borderId="11" xfId="62" applyNumberFormat="1" applyFont="1" applyFill="1" applyBorder="1" applyAlignment="1" applyProtection="1">
      <alignment vertical="center"/>
      <protection/>
    </xf>
    <xf numFmtId="176" fontId="7" fillId="0" borderId="30" xfId="49" applyNumberFormat="1" applyFont="1" applyFill="1" applyBorder="1" applyAlignment="1" applyProtection="1">
      <alignment vertical="center"/>
      <protection/>
    </xf>
    <xf numFmtId="176" fontId="5" fillId="0" borderId="30" xfId="49" applyNumberFormat="1" applyFont="1" applyFill="1" applyBorder="1" applyAlignment="1" applyProtection="1">
      <alignment vertical="center"/>
      <protection/>
    </xf>
    <xf numFmtId="176" fontId="5" fillId="0" borderId="30" xfId="62" applyNumberFormat="1" applyFont="1" applyFill="1" applyBorder="1" applyAlignment="1" applyProtection="1">
      <alignment vertical="center"/>
      <protection/>
    </xf>
    <xf numFmtId="176" fontId="7" fillId="0" borderId="11" xfId="62" applyNumberFormat="1" applyFont="1" applyFill="1" applyBorder="1" applyAlignment="1" applyProtection="1">
      <alignment vertical="center"/>
      <protection/>
    </xf>
    <xf numFmtId="176" fontId="5" fillId="18" borderId="17" xfId="49" applyNumberFormat="1" applyFont="1" applyFill="1" applyBorder="1" applyAlignment="1" applyProtection="1">
      <alignment vertical="center"/>
      <protection/>
    </xf>
    <xf numFmtId="176" fontId="16" fillId="20" borderId="21" xfId="49" applyNumberFormat="1" applyFont="1" applyFill="1" applyBorder="1" applyAlignment="1" applyProtection="1">
      <alignment vertical="center"/>
      <protection/>
    </xf>
    <xf numFmtId="176" fontId="15" fillId="20" borderId="21" xfId="49" applyNumberFormat="1" applyFont="1" applyFill="1" applyBorder="1" applyAlignment="1" applyProtection="1">
      <alignment vertical="center"/>
      <protection/>
    </xf>
    <xf numFmtId="176" fontId="15" fillId="20" borderId="21" xfId="62" applyNumberFormat="1" applyFont="1" applyFill="1" applyBorder="1" applyAlignment="1" applyProtection="1">
      <alignment vertical="center"/>
      <protection/>
    </xf>
    <xf numFmtId="176" fontId="7" fillId="0" borderId="16" xfId="62" applyNumberFormat="1" applyFont="1" applyFill="1" applyBorder="1" applyAlignment="1" applyProtection="1">
      <alignment vertical="center"/>
      <protection/>
    </xf>
    <xf numFmtId="176" fontId="7" fillId="18" borderId="12" xfId="62" applyNumberFormat="1" applyFont="1" applyFill="1" applyBorder="1" applyAlignment="1" applyProtection="1">
      <alignment vertical="center"/>
      <protection/>
    </xf>
    <xf numFmtId="176" fontId="7" fillId="0" borderId="26" xfId="49" applyNumberFormat="1" applyFont="1" applyFill="1" applyBorder="1" applyAlignment="1" applyProtection="1">
      <alignment vertical="center"/>
      <protection/>
    </xf>
    <xf numFmtId="176" fontId="7" fillId="0" borderId="10" xfId="49" applyNumberFormat="1" applyFont="1" applyFill="1" applyBorder="1" applyAlignment="1" applyProtection="1">
      <alignment vertical="center"/>
      <protection/>
    </xf>
    <xf numFmtId="176" fontId="7" fillId="0" borderId="10" xfId="62" applyNumberFormat="1" applyFont="1" applyFill="1" applyBorder="1" applyAlignment="1" applyProtection="1">
      <alignment vertical="center"/>
      <protection/>
    </xf>
    <xf numFmtId="176" fontId="7" fillId="19" borderId="12" xfId="62" applyNumberFormat="1" applyFont="1" applyFill="1" applyBorder="1" applyAlignment="1" applyProtection="1">
      <alignment vertical="center"/>
      <protection/>
    </xf>
    <xf numFmtId="176" fontId="5" fillId="19" borderId="12" xfId="62" applyNumberFormat="1" applyFont="1" applyFill="1" applyBorder="1" applyAlignment="1" applyProtection="1">
      <alignment vertical="center"/>
      <protection/>
    </xf>
    <xf numFmtId="176" fontId="7" fillId="19" borderId="27" xfId="62" applyNumberFormat="1" applyFont="1" applyFill="1" applyBorder="1" applyAlignment="1" applyProtection="1">
      <alignment vertical="center"/>
      <protection/>
    </xf>
    <xf numFmtId="176" fontId="5" fillId="19" borderId="27" xfId="62" applyNumberFormat="1" applyFont="1" applyFill="1" applyBorder="1" applyAlignment="1" applyProtection="1">
      <alignment vertical="center"/>
      <protection/>
    </xf>
    <xf numFmtId="176" fontId="16" fillId="20" borderId="32" xfId="62" applyNumberFormat="1" applyFont="1" applyFill="1" applyBorder="1" applyAlignment="1" applyProtection="1">
      <alignment vertical="center"/>
      <protection/>
    </xf>
    <xf numFmtId="176" fontId="15" fillId="20" borderId="32" xfId="62" applyNumberFormat="1" applyFont="1" applyFill="1" applyBorder="1" applyAlignment="1" applyProtection="1">
      <alignment vertical="center"/>
      <protection/>
    </xf>
    <xf numFmtId="176" fontId="7" fillId="0" borderId="19" xfId="49" applyNumberFormat="1" applyFont="1" applyFill="1" applyBorder="1" applyAlignment="1" applyProtection="1">
      <alignment vertical="center"/>
      <protection/>
    </xf>
    <xf numFmtId="176" fontId="5" fillId="0" borderId="19" xfId="49" applyNumberFormat="1" applyFont="1" applyFill="1" applyBorder="1" applyAlignment="1" applyProtection="1">
      <alignment vertical="center"/>
      <protection/>
    </xf>
    <xf numFmtId="176" fontId="5" fillId="0" borderId="19" xfId="62" applyNumberFormat="1" applyFont="1" applyFill="1" applyBorder="1" applyAlignment="1" applyProtection="1">
      <alignment vertical="center"/>
      <protection/>
    </xf>
    <xf numFmtId="176" fontId="16" fillId="19" borderId="27" xfId="49" applyNumberFormat="1" applyFont="1" applyFill="1" applyBorder="1" applyAlignment="1" applyProtection="1">
      <alignment vertical="center"/>
      <protection/>
    </xf>
    <xf numFmtId="176" fontId="15" fillId="19" borderId="27" xfId="49" applyNumberFormat="1" applyFont="1" applyFill="1" applyBorder="1" applyAlignment="1" applyProtection="1">
      <alignment vertical="center"/>
      <protection/>
    </xf>
    <xf numFmtId="176" fontId="15" fillId="19" borderId="27" xfId="62" applyNumberFormat="1" applyFont="1" applyFill="1" applyBorder="1" applyAlignment="1" applyProtection="1">
      <alignment vertical="center"/>
      <protection/>
    </xf>
    <xf numFmtId="176" fontId="7" fillId="5" borderId="17" xfId="62" applyNumberFormat="1" applyFont="1" applyFill="1" applyBorder="1" applyAlignment="1" applyProtection="1">
      <alignment vertical="center"/>
      <protection/>
    </xf>
    <xf numFmtId="176" fontId="5" fillId="5" borderId="17" xfId="62" applyNumberFormat="1" applyFont="1" applyFill="1" applyBorder="1" applyAlignment="1" applyProtection="1">
      <alignment vertical="center"/>
      <protection/>
    </xf>
    <xf numFmtId="176" fontId="7" fillId="19" borderId="24" xfId="62" applyNumberFormat="1" applyFont="1" applyFill="1" applyBorder="1" applyAlignment="1" applyProtection="1">
      <alignment vertical="center"/>
      <protection/>
    </xf>
    <xf numFmtId="176" fontId="5" fillId="19" borderId="24" xfId="62" applyNumberFormat="1" applyFont="1" applyFill="1" applyBorder="1" applyAlignment="1" applyProtection="1">
      <alignment vertical="center"/>
      <protection/>
    </xf>
    <xf numFmtId="176" fontId="16" fillId="20" borderId="37" xfId="62" applyNumberFormat="1" applyFont="1" applyFill="1" applyBorder="1" applyAlignment="1" applyProtection="1">
      <alignment vertical="center"/>
      <protection/>
    </xf>
    <xf numFmtId="176" fontId="15" fillId="20" borderId="37" xfId="62" applyNumberFormat="1" applyFont="1" applyFill="1" applyBorder="1" applyAlignment="1" applyProtection="1">
      <alignment vertical="center"/>
      <protection/>
    </xf>
    <xf numFmtId="176" fontId="5" fillId="0" borderId="19" xfId="49" applyNumberFormat="1" applyFont="1" applyFill="1" applyBorder="1" applyAlignment="1">
      <alignment vertical="center"/>
    </xf>
    <xf numFmtId="176" fontId="7" fillId="0" borderId="18" xfId="49" applyNumberFormat="1" applyFont="1" applyFill="1" applyBorder="1" applyAlignment="1" applyProtection="1">
      <alignment vertical="center"/>
      <protection/>
    </xf>
    <xf numFmtId="176" fontId="5" fillId="0" borderId="18" xfId="49" applyNumberFormat="1" applyFont="1" applyFill="1" applyBorder="1" applyAlignment="1" applyProtection="1">
      <alignment vertical="center"/>
      <protection/>
    </xf>
    <xf numFmtId="176" fontId="5" fillId="0" borderId="18" xfId="62" applyNumberFormat="1" applyFont="1" applyFill="1" applyBorder="1" applyAlignment="1" applyProtection="1">
      <alignment vertical="center"/>
      <protection/>
    </xf>
    <xf numFmtId="176" fontId="7" fillId="0" borderId="27" xfId="49" applyNumberFormat="1" applyFont="1" applyFill="1" applyBorder="1" applyAlignment="1" applyProtection="1">
      <alignment vertical="center"/>
      <protection/>
    </xf>
    <xf numFmtId="176" fontId="5" fillId="0" borderId="27" xfId="49" applyNumberFormat="1" applyFont="1" applyFill="1" applyBorder="1" applyAlignment="1" applyProtection="1">
      <alignment vertical="center"/>
      <protection/>
    </xf>
    <xf numFmtId="176" fontId="5" fillId="0" borderId="27" xfId="62" applyNumberFormat="1" applyFont="1" applyFill="1" applyBorder="1" applyAlignment="1" applyProtection="1">
      <alignment vertical="center"/>
      <protection/>
    </xf>
    <xf numFmtId="176" fontId="7" fillId="19" borderId="27" xfId="49" applyNumberFormat="1" applyFont="1" applyFill="1" applyBorder="1" applyAlignment="1" applyProtection="1">
      <alignment vertical="center"/>
      <protection/>
    </xf>
    <xf numFmtId="176" fontId="7" fillId="18" borderId="24" xfId="49" applyNumberFormat="1" applyFont="1" applyFill="1" applyBorder="1" applyAlignment="1" applyProtection="1">
      <alignment vertical="center"/>
      <protection/>
    </xf>
    <xf numFmtId="176" fontId="5" fillId="18" borderId="24" xfId="62" applyNumberFormat="1" applyFont="1" applyFill="1" applyBorder="1" applyAlignment="1" applyProtection="1">
      <alignment vertical="center"/>
      <protection/>
    </xf>
    <xf numFmtId="176" fontId="16" fillId="20" borderId="31" xfId="62" applyNumberFormat="1" applyFont="1" applyFill="1" applyBorder="1" applyAlignment="1" applyProtection="1">
      <alignment vertical="center"/>
      <protection/>
    </xf>
    <xf numFmtId="176" fontId="15" fillId="20" borderId="31" xfId="62" applyNumberFormat="1" applyFont="1" applyFill="1" applyBorder="1" applyAlignment="1" applyProtection="1">
      <alignment vertical="center"/>
      <protection/>
    </xf>
    <xf numFmtId="176" fontId="16" fillId="20" borderId="12" xfId="62" applyNumberFormat="1" applyFont="1" applyFill="1" applyBorder="1" applyAlignment="1" applyProtection="1">
      <alignment vertical="center"/>
      <protection/>
    </xf>
    <xf numFmtId="176" fontId="15" fillId="20" borderId="12" xfId="62" applyNumberFormat="1" applyFont="1" applyFill="1" applyBorder="1" applyAlignment="1" applyProtection="1">
      <alignment vertical="center"/>
      <protection/>
    </xf>
    <xf numFmtId="176" fontId="7" fillId="0" borderId="0" xfId="49" applyNumberFormat="1" applyFont="1" applyFill="1" applyBorder="1" applyAlignment="1">
      <alignment vertical="center"/>
    </xf>
    <xf numFmtId="176" fontId="5" fillId="0" borderId="0" xfId="49" applyNumberFormat="1" applyFont="1" applyFill="1" applyBorder="1" applyAlignment="1">
      <alignment vertical="center"/>
    </xf>
    <xf numFmtId="176" fontId="5" fillId="0" borderId="0" xfId="62" applyNumberFormat="1" applyFont="1" applyFill="1" applyBorder="1" applyAlignment="1">
      <alignment vertical="center"/>
      <protection/>
    </xf>
    <xf numFmtId="176" fontId="9" fillId="0" borderId="0" xfId="61" applyNumberFormat="1" applyFont="1" applyFill="1" applyAlignment="1">
      <alignment/>
      <protection/>
    </xf>
    <xf numFmtId="176" fontId="7" fillId="0" borderId="28" xfId="49" applyNumberFormat="1" applyFont="1" applyFill="1" applyBorder="1" applyAlignment="1" applyProtection="1">
      <alignment vertical="center"/>
      <protection/>
    </xf>
    <xf numFmtId="176" fontId="5" fillId="0" borderId="28" xfId="62" applyNumberFormat="1" applyFont="1" applyFill="1" applyBorder="1" applyAlignment="1" applyProtection="1">
      <alignment vertical="center"/>
      <protection/>
    </xf>
    <xf numFmtId="176" fontId="5" fillId="0" borderId="0" xfId="62" applyNumberFormat="1" applyFont="1" applyFill="1" applyAlignment="1">
      <alignment vertical="center"/>
      <protection/>
    </xf>
    <xf numFmtId="212" fontId="5" fillId="0" borderId="0" xfId="62" applyNumberFormat="1" applyFont="1" applyFill="1" applyAlignment="1">
      <alignment vertical="center"/>
      <protection/>
    </xf>
    <xf numFmtId="190" fontId="16" fillId="20" borderId="32" xfId="62" applyNumberFormat="1" applyFont="1" applyFill="1" applyBorder="1" applyAlignment="1" applyProtection="1">
      <alignment vertical="center"/>
      <protection/>
    </xf>
    <xf numFmtId="4" fontId="15" fillId="20" borderId="31" xfId="62" applyNumberFormat="1" applyFont="1" applyFill="1" applyBorder="1" applyAlignment="1" applyProtection="1">
      <alignment vertical="center"/>
      <protection/>
    </xf>
    <xf numFmtId="4" fontId="5" fillId="0" borderId="27" xfId="49" applyNumberFormat="1" applyFont="1" applyFill="1" applyBorder="1" applyAlignment="1" applyProtection="1">
      <alignment vertical="center"/>
      <protection/>
    </xf>
    <xf numFmtId="190" fontId="7" fillId="0" borderId="11" xfId="49" applyNumberFormat="1" applyFont="1" applyFill="1" applyBorder="1" applyAlignment="1" applyProtection="1">
      <alignment vertical="center"/>
      <protection/>
    </xf>
    <xf numFmtId="3" fontId="7" fillId="0" borderId="29" xfId="62" applyNumberFormat="1" applyFont="1" applyFill="1" applyBorder="1" applyAlignment="1" applyProtection="1">
      <alignment vertical="center"/>
      <protection/>
    </xf>
    <xf numFmtId="176" fontId="38" fillId="0" borderId="11" xfId="49" applyNumberFormat="1" applyFont="1" applyFill="1" applyBorder="1" applyAlignment="1" applyProtection="1">
      <alignment vertical="center"/>
      <protection/>
    </xf>
    <xf numFmtId="0" fontId="5" fillId="0" borderId="13" xfId="62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62" applyFont="1" applyFill="1" applyBorder="1" applyAlignment="1" applyProtection="1">
      <alignment vertical="center"/>
      <protection/>
    </xf>
    <xf numFmtId="0" fontId="5" fillId="0" borderId="25" xfId="62" applyFont="1" applyFill="1" applyBorder="1" applyAlignment="1" applyProtection="1">
      <alignment vertical="center"/>
      <protection/>
    </xf>
    <xf numFmtId="0" fontId="5" fillId="0" borderId="27" xfId="62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/>
    </xf>
    <xf numFmtId="0" fontId="5" fillId="0" borderId="18" xfId="62" applyFont="1" applyFill="1" applyBorder="1" applyAlignment="1" applyProtection="1">
      <alignment horizontal="center" vertical="center"/>
      <protection/>
    </xf>
    <xf numFmtId="0" fontId="5" fillId="0" borderId="38" xfId="62" applyFont="1" applyFill="1" applyBorder="1" applyAlignment="1" applyProtection="1">
      <alignment horizontal="center" vertical="center"/>
      <protection/>
    </xf>
    <xf numFmtId="0" fontId="5" fillId="0" borderId="21" xfId="62" applyFont="1" applyFill="1" applyBorder="1" applyAlignment="1" applyProtection="1">
      <alignment horizontal="center" vertical="center"/>
      <protection/>
    </xf>
    <xf numFmtId="0" fontId="5" fillId="0" borderId="33" xfId="62" applyFont="1" applyFill="1" applyBorder="1" applyAlignment="1" applyProtection="1">
      <alignment horizontal="center" vertical="center"/>
      <protection/>
    </xf>
    <xf numFmtId="0" fontId="15" fillId="20" borderId="37" xfId="62" applyFont="1" applyFill="1" applyBorder="1" applyAlignment="1" applyProtection="1">
      <alignment vertical="center"/>
      <protection/>
    </xf>
    <xf numFmtId="0" fontId="15" fillId="20" borderId="36" xfId="62" applyFont="1" applyFill="1" applyBorder="1" applyAlignment="1" applyProtection="1">
      <alignment vertical="center"/>
      <protection/>
    </xf>
    <xf numFmtId="0" fontId="5" fillId="0" borderId="10" xfId="62" applyFont="1" applyFill="1" applyBorder="1" applyAlignment="1" applyProtection="1">
      <alignment horizontal="center" vertical="center"/>
      <protection/>
    </xf>
    <xf numFmtId="0" fontId="5" fillId="19" borderId="27" xfId="62" applyFont="1" applyFill="1" applyBorder="1" applyAlignment="1" applyProtection="1">
      <alignment vertical="center"/>
      <protection/>
    </xf>
    <xf numFmtId="0" fontId="5" fillId="19" borderId="25" xfId="62" applyFont="1" applyFill="1" applyBorder="1" applyAlignment="1" applyProtection="1">
      <alignment vertical="center"/>
      <protection/>
    </xf>
    <xf numFmtId="0" fontId="5" fillId="0" borderId="10" xfId="62" applyFont="1" applyFill="1" applyBorder="1" applyAlignment="1" applyProtection="1">
      <alignment horizontal="center" vertical="center" wrapText="1"/>
      <protection/>
    </xf>
    <xf numFmtId="0" fontId="5" fillId="0" borderId="10" xfId="62" applyFont="1" applyFill="1" applyBorder="1" applyAlignment="1" applyProtection="1" quotePrefix="1">
      <alignment horizontal="center" vertical="center"/>
      <protection/>
    </xf>
    <xf numFmtId="176" fontId="5" fillId="0" borderId="13" xfId="62" applyNumberFormat="1" applyFont="1" applyFill="1" applyBorder="1" applyAlignment="1" applyProtection="1">
      <alignment horizontal="center" vertical="center" wrapText="1"/>
      <protection/>
    </xf>
    <xf numFmtId="176" fontId="0" fillId="0" borderId="15" xfId="0" applyNumberFormat="1" applyBorder="1" applyAlignment="1">
      <alignment horizontal="center"/>
    </xf>
    <xf numFmtId="176" fontId="0" fillId="0" borderId="15" xfId="0" applyNumberFormat="1" applyFont="1" applyBorder="1" applyAlignment="1">
      <alignment horizontal="center"/>
    </xf>
    <xf numFmtId="4" fontId="5" fillId="0" borderId="13" xfId="62" applyNumberFormat="1" applyFont="1" applyFill="1" applyBorder="1" applyAlignment="1" applyProtection="1">
      <alignment horizontal="center" vertical="center" wrapText="1"/>
      <protection/>
    </xf>
    <xf numFmtId="0" fontId="5" fillId="0" borderId="28" xfId="62" applyFont="1" applyFill="1" applyBorder="1" applyAlignment="1" applyProtection="1">
      <alignment vertical="center"/>
      <protection/>
    </xf>
    <xf numFmtId="0" fontId="5" fillId="0" borderId="39" xfId="62" applyFont="1" applyFill="1" applyBorder="1" applyAlignment="1" applyProtection="1">
      <alignment vertical="center"/>
      <protection/>
    </xf>
    <xf numFmtId="0" fontId="5" fillId="0" borderId="40" xfId="62" applyFont="1" applyFill="1" applyBorder="1" applyAlignment="1" applyProtection="1">
      <alignment vertical="center"/>
      <protection/>
    </xf>
    <xf numFmtId="0" fontId="5" fillId="0" borderId="17" xfId="62" applyFont="1" applyFill="1" applyBorder="1" applyAlignment="1" applyProtection="1">
      <alignment vertical="center"/>
      <protection/>
    </xf>
    <xf numFmtId="0" fontId="5" fillId="0" borderId="41" xfId="62" applyFont="1" applyFill="1" applyBorder="1" applyAlignment="1" applyProtection="1">
      <alignment vertical="center"/>
      <protection/>
    </xf>
    <xf numFmtId="0" fontId="5" fillId="0" borderId="42" xfId="62" applyFont="1" applyFill="1" applyBorder="1" applyAlignment="1" applyProtection="1">
      <alignment vertical="center"/>
      <protection/>
    </xf>
    <xf numFmtId="0" fontId="5" fillId="0" borderId="13" xfId="62" applyFont="1" applyFill="1" applyBorder="1" applyAlignment="1" applyProtection="1">
      <alignment horizontal="center" vertical="center"/>
      <protection/>
    </xf>
    <xf numFmtId="0" fontId="5" fillId="0" borderId="15" xfId="62" applyFont="1" applyFill="1" applyBorder="1" applyAlignment="1" applyProtection="1">
      <alignment horizontal="center" vertical="center"/>
      <protection/>
    </xf>
    <xf numFmtId="0" fontId="15" fillId="19" borderId="27" xfId="62" applyFont="1" applyFill="1" applyBorder="1" applyAlignment="1" applyProtection="1">
      <alignment vertical="center"/>
      <protection/>
    </xf>
    <xf numFmtId="0" fontId="15" fillId="19" borderId="25" xfId="62" applyFont="1" applyFill="1" applyBorder="1" applyAlignment="1" applyProtection="1">
      <alignment vertical="center"/>
      <protection/>
    </xf>
    <xf numFmtId="0" fontId="5" fillId="0" borderId="13" xfId="62" applyFont="1" applyFill="1" applyBorder="1" applyAlignment="1" applyProtection="1">
      <alignment horizontal="center" vertical="center" shrinkToFit="1"/>
      <protection/>
    </xf>
    <xf numFmtId="0" fontId="5" fillId="0" borderId="15" xfId="62" applyFont="1" applyFill="1" applyBorder="1" applyAlignment="1" applyProtection="1">
      <alignment horizontal="center" vertical="center" shrinkToFit="1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 applyProtection="1" quotePrefix="1">
      <alignment horizontal="center" vertical="center" wrapText="1"/>
      <protection/>
    </xf>
    <xf numFmtId="0" fontId="9" fillId="0" borderId="14" xfId="61" applyFont="1" applyFill="1" applyBorder="1" applyAlignment="1">
      <alignment horizontal="left"/>
      <protection/>
    </xf>
    <xf numFmtId="0" fontId="5" fillId="18" borderId="27" xfId="62" applyFont="1" applyFill="1" applyBorder="1" applyAlignment="1" applyProtection="1">
      <alignment horizontal="left" vertical="center" shrinkToFit="1"/>
      <protection/>
    </xf>
    <xf numFmtId="0" fontId="5" fillId="18" borderId="25" xfId="62" applyFont="1" applyFill="1" applyBorder="1" applyAlignment="1" applyProtection="1">
      <alignment horizontal="left" vertical="center" shrinkToFit="1"/>
      <protection/>
    </xf>
    <xf numFmtId="0" fontId="5" fillId="0" borderId="22" xfId="62" applyFont="1" applyFill="1" applyBorder="1" applyAlignment="1" applyProtection="1">
      <alignment horizontal="center" vertical="center"/>
      <protection/>
    </xf>
    <xf numFmtId="0" fontId="15" fillId="20" borderId="27" xfId="62" applyFont="1" applyFill="1" applyBorder="1" applyAlignment="1" applyProtection="1">
      <alignment vertical="center"/>
      <protection/>
    </xf>
    <xf numFmtId="0" fontId="15" fillId="20" borderId="25" xfId="62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第２表深度別" xfId="61"/>
    <cellStyle name="標準_第１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第１図　状態別源泉数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利用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('第１表'!$E$4,'第１表'!$G$4,'第１表'!$I$4,'第１表'!$K$4)</c:f>
              <c:numCache/>
            </c:numRef>
          </c:val>
        </c:ser>
        <c:ser>
          <c:idx val="1"/>
          <c:order val="1"/>
          <c:tx>
            <c:v>不利用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('第１表'!$F$4,'第１表'!$H$4,'第１表'!$J$4,'第１表'!$L$4)</c:f>
              <c:numCache/>
            </c:numRef>
          </c:val>
        </c:ser>
        <c:overlap val="100"/>
        <c:axId val="4282827"/>
        <c:axId val="38545444"/>
      </c:barChart>
      <c:catAx>
        <c:axId val="4282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状態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45444"/>
        <c:crosses val="autoZero"/>
        <c:auto val="1"/>
        <c:lblOffset val="100"/>
        <c:tickLblSkip val="1"/>
        <c:noMultiLvlLbl val="0"/>
      </c:catAx>
      <c:valAx>
        <c:axId val="385454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井戸数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28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0.14175</cdr:x>
      <cdr:y>0.4725</cdr:y>
    </cdr:from>
    <cdr:to>
      <cdr:x>0.19875</cdr:x>
      <cdr:y>0.82175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85900" y="0"/>
          <a:ext cx="600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0.22075</cdr:x>
      <cdr:y>0.4755</cdr:y>
    </cdr:from>
    <cdr:to>
      <cdr:x>0.29525</cdr:x>
      <cdr:y>0.84275</cdr:y>
    </cdr:to>
    <cdr:sp>
      <cdr:nvSpPr>
        <cdr:cNvPr id="2" name="Text Box 2"/>
        <cdr:cNvSpPr txBox="1">
          <a:spLocks noChangeArrowheads="1"/>
        </cdr:cNvSpPr>
      </cdr:nvSpPr>
      <cdr:spPr>
        <a:xfrm>
          <a:off x="2314575" y="0"/>
          <a:ext cx="781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0.34175</cdr:x>
      <cdr:y>0.47125</cdr:y>
    </cdr:from>
    <cdr:to>
      <cdr:x>0.40825</cdr:x>
      <cdr:y>0.819</cdr:y>
    </cdr:to>
    <cdr:sp>
      <cdr:nvSpPr>
        <cdr:cNvPr id="3" name="Text Box 3"/>
        <cdr:cNvSpPr txBox="1">
          <a:spLocks noChangeArrowheads="1"/>
        </cdr:cNvSpPr>
      </cdr:nvSpPr>
      <cdr:spPr>
        <a:xfrm>
          <a:off x="3581400" y="0"/>
          <a:ext cx="695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0.59275</cdr:x>
      <cdr:y>0.42725</cdr:y>
    </cdr:from>
    <cdr:to>
      <cdr:x>0.6605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6219825" y="0"/>
          <a:ext cx="714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0.45175</cdr:x>
      <cdr:y>0.47475</cdr:y>
    </cdr:from>
    <cdr:to>
      <cdr:x>0.5195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4743450" y="0"/>
          <a:ext cx="714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0.6025</cdr:x>
      <cdr:y>0.4655</cdr:y>
    </cdr:from>
    <cdr:to>
      <cdr:x>0.68075</cdr:x>
      <cdr:y>0.948</cdr:y>
    </cdr:to>
    <cdr:sp>
      <cdr:nvSpPr>
        <cdr:cNvPr id="6" name="Text Box 6"/>
        <cdr:cNvSpPr txBox="1">
          <a:spLocks noChangeArrowheads="1"/>
        </cdr:cNvSpPr>
      </cdr:nvSpPr>
      <cdr:spPr>
        <a:xfrm>
          <a:off x="6324600" y="0"/>
          <a:ext cx="819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0.758</cdr:x>
      <cdr:y>0.30575</cdr:y>
    </cdr:from>
    <cdr:to>
      <cdr:x>0.83625</cdr:x>
      <cdr:y>1</cdr:y>
    </cdr:to>
    <cdr:sp>
      <cdr:nvSpPr>
        <cdr:cNvPr id="7" name="Text Box 7"/>
        <cdr:cNvSpPr txBox="1">
          <a:spLocks noChangeArrowheads="1"/>
        </cdr:cNvSpPr>
      </cdr:nvSpPr>
      <cdr:spPr>
        <a:xfrm>
          <a:off x="7962900" y="0"/>
          <a:ext cx="819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埋没</a:t>
          </a:r>
        </a:p>
      </cdr:txBody>
    </cdr:sp>
  </cdr:relSizeAnchor>
  <cdr:relSizeAnchor xmlns:cdr="http://schemas.openxmlformats.org/drawingml/2006/chartDrawing">
    <cdr:from>
      <cdr:x>0.905</cdr:x>
      <cdr:y>0.30575</cdr:y>
    </cdr:from>
    <cdr:to>
      <cdr:x>0.96775</cdr:x>
      <cdr:y>1</cdr:y>
    </cdr:to>
    <cdr:sp>
      <cdr:nvSpPr>
        <cdr:cNvPr id="8" name="Text Box 8"/>
        <cdr:cNvSpPr txBox="1">
          <a:spLocks noChangeArrowheads="1"/>
        </cdr:cNvSpPr>
      </cdr:nvSpPr>
      <cdr:spPr>
        <a:xfrm>
          <a:off x="9505950" y="0"/>
          <a:ext cx="657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枯渇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227</xdr:row>
      <xdr:rowOff>0</xdr:rowOff>
    </xdr:from>
    <xdr:to>
      <xdr:col>18</xdr:col>
      <xdr:colOff>314325</xdr:colOff>
      <xdr:row>227</xdr:row>
      <xdr:rowOff>0</xdr:rowOff>
    </xdr:to>
    <xdr:graphicFrame>
      <xdr:nvGraphicFramePr>
        <xdr:cNvPr id="1" name="グラフ 1"/>
        <xdr:cNvGraphicFramePr/>
      </xdr:nvGraphicFramePr>
      <xdr:xfrm>
        <a:off x="3619500" y="39824025"/>
        <a:ext cx="10506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34"/>
  <sheetViews>
    <sheetView tabSelected="1" view="pageBreakPreview" zoomScaleNormal="75" zoomScaleSheetLayoutView="100" zoomScalePageLayoutView="0" workbookViewId="0" topLeftCell="A1">
      <pane xSplit="3" ySplit="4" topLeftCell="D5" activePane="bottomRight" state="frozen"/>
      <selection pane="topLeft" activeCell="J55" sqref="J55"/>
      <selection pane="topRight" activeCell="J55" sqref="J55"/>
      <selection pane="bottomLeft" activeCell="J55" sqref="J55"/>
      <selection pane="bottomRight" activeCell="A1" sqref="A1:A2"/>
    </sheetView>
  </sheetViews>
  <sheetFormatPr defaultColWidth="10.625" defaultRowHeight="13.5" customHeight="1"/>
  <cols>
    <col min="1" max="1" width="9.25390625" style="2" customWidth="1"/>
    <col min="2" max="2" width="12.75390625" style="3" customWidth="1"/>
    <col min="3" max="3" width="17.75390625" style="10" customWidth="1"/>
    <col min="4" max="4" width="11.375" style="5" customWidth="1"/>
    <col min="5" max="12" width="7.125" style="6" customWidth="1"/>
    <col min="13" max="13" width="11.875" style="6" customWidth="1"/>
    <col min="14" max="14" width="9.375" style="6" customWidth="1"/>
    <col min="15" max="15" width="13.375" style="266" customWidth="1"/>
    <col min="16" max="16" width="11.875" style="266" customWidth="1"/>
    <col min="17" max="17" width="12.125" style="266" customWidth="1"/>
    <col min="18" max="18" width="14.50390625" style="266" customWidth="1"/>
    <col min="19" max="19" width="17.00390625" style="9" bestFit="1" customWidth="1"/>
    <col min="20" max="20" width="10.00390625" style="9" bestFit="1" customWidth="1"/>
    <col min="21" max="21" width="12.125" style="9" bestFit="1" customWidth="1"/>
    <col min="22" max="22" width="4.875" style="6" customWidth="1"/>
    <col min="23" max="23" width="4.75390625" style="6" customWidth="1"/>
    <col min="24" max="16384" width="10.625" style="6" customWidth="1"/>
  </cols>
  <sheetData>
    <row r="1" spans="1:22" s="3" customFormat="1" ht="13.5" customHeight="1">
      <c r="A1" s="302" t="s">
        <v>0</v>
      </c>
      <c r="B1" s="302" t="s">
        <v>1</v>
      </c>
      <c r="C1" s="306" t="s">
        <v>272</v>
      </c>
      <c r="D1" s="309" t="s">
        <v>174</v>
      </c>
      <c r="E1" s="279" t="s">
        <v>2</v>
      </c>
      <c r="F1" s="280"/>
      <c r="G1" s="279" t="s">
        <v>3</v>
      </c>
      <c r="H1" s="280"/>
      <c r="I1" s="279" t="s">
        <v>193</v>
      </c>
      <c r="J1" s="280"/>
      <c r="K1" s="279" t="s">
        <v>4</v>
      </c>
      <c r="L1" s="280"/>
      <c r="M1" s="274" t="s">
        <v>242</v>
      </c>
      <c r="N1" s="274" t="s">
        <v>239</v>
      </c>
      <c r="O1" s="292" t="s">
        <v>238</v>
      </c>
      <c r="P1" s="292" t="s">
        <v>233</v>
      </c>
      <c r="Q1" s="292" t="s">
        <v>234</v>
      </c>
      <c r="R1" s="292" t="s">
        <v>177</v>
      </c>
      <c r="S1" s="295" t="s">
        <v>235</v>
      </c>
      <c r="T1" s="295" t="s">
        <v>236</v>
      </c>
      <c r="U1" s="295" t="s">
        <v>237</v>
      </c>
      <c r="V1" s="2"/>
    </row>
    <row r="2" spans="1:22" s="3" customFormat="1" ht="13.5" customHeight="1">
      <c r="A2" s="303"/>
      <c r="B2" s="303"/>
      <c r="C2" s="307"/>
      <c r="D2" s="275"/>
      <c r="E2" s="4" t="s">
        <v>5</v>
      </c>
      <c r="F2" s="4" t="s">
        <v>6</v>
      </c>
      <c r="G2" s="4" t="s">
        <v>5</v>
      </c>
      <c r="H2" s="4" t="s">
        <v>6</v>
      </c>
      <c r="I2" s="4" t="s">
        <v>5</v>
      </c>
      <c r="J2" s="4" t="s">
        <v>6</v>
      </c>
      <c r="K2" s="4" t="s">
        <v>7</v>
      </c>
      <c r="L2" s="4" t="s">
        <v>8</v>
      </c>
      <c r="M2" s="275"/>
      <c r="N2" s="275"/>
      <c r="O2" s="293"/>
      <c r="P2" s="294"/>
      <c r="Q2" s="294"/>
      <c r="R2" s="294"/>
      <c r="S2" s="275"/>
      <c r="T2" s="275"/>
      <c r="U2" s="275"/>
      <c r="V2" s="2"/>
    </row>
    <row r="3" spans="1:22" ht="17.25" customHeight="1">
      <c r="A3" s="281" t="s">
        <v>9</v>
      </c>
      <c r="B3" s="282"/>
      <c r="C3" s="68" t="s">
        <v>172</v>
      </c>
      <c r="D3" s="41">
        <v>2488</v>
      </c>
      <c r="E3" s="42">
        <v>26</v>
      </c>
      <c r="F3" s="43">
        <v>14</v>
      </c>
      <c r="G3" s="42">
        <v>76</v>
      </c>
      <c r="H3" s="43">
        <v>38</v>
      </c>
      <c r="I3" s="42">
        <v>1072</v>
      </c>
      <c r="J3" s="43">
        <v>1054</v>
      </c>
      <c r="K3" s="42">
        <v>99</v>
      </c>
      <c r="L3" s="43">
        <v>109</v>
      </c>
      <c r="M3" s="44">
        <v>1226</v>
      </c>
      <c r="N3" s="44">
        <v>1184</v>
      </c>
      <c r="O3" s="190">
        <v>124314.5</v>
      </c>
      <c r="P3" s="191">
        <v>13122.9</v>
      </c>
      <c r="Q3" s="191">
        <v>61.1</v>
      </c>
      <c r="R3" s="191">
        <v>111130.5</v>
      </c>
      <c r="S3" s="110">
        <v>6879168.59</v>
      </c>
      <c r="T3" s="45">
        <v>55.34</v>
      </c>
      <c r="U3" s="45">
        <v>105</v>
      </c>
      <c r="V3" s="5"/>
    </row>
    <row r="4" spans="1:23" ht="18.75" customHeight="1" thickBot="1">
      <c r="A4" s="283"/>
      <c r="B4" s="284"/>
      <c r="C4" s="74" t="s">
        <v>173</v>
      </c>
      <c r="D4" s="75">
        <f>SUM(E4:L4)</f>
        <v>2489</v>
      </c>
      <c r="E4" s="76">
        <f>SUM(E46,E63,E117,E127,E137,E168,E190,E207,E223)</f>
        <v>24</v>
      </c>
      <c r="F4" s="76">
        <f aca="true" t="shared" si="0" ref="F4:M4">SUM(F46,F63,F117,F127,F137,F168,F190,F207,F223)</f>
        <v>13</v>
      </c>
      <c r="G4" s="76">
        <f t="shared" si="0"/>
        <v>72</v>
      </c>
      <c r="H4" s="76">
        <f t="shared" si="0"/>
        <v>43</v>
      </c>
      <c r="I4" s="76">
        <f t="shared" si="0"/>
        <v>1085</v>
      </c>
      <c r="J4" s="76">
        <f t="shared" si="0"/>
        <v>1040</v>
      </c>
      <c r="K4" s="76">
        <f t="shared" si="0"/>
        <v>99</v>
      </c>
      <c r="L4" s="76">
        <f t="shared" si="0"/>
        <v>113</v>
      </c>
      <c r="M4" s="76">
        <f t="shared" si="0"/>
        <v>1237</v>
      </c>
      <c r="N4" s="77">
        <f>SUM(N46,N63,N117,N127,N137,N168,N190,N207,N223)</f>
        <v>1205</v>
      </c>
      <c r="O4" s="79">
        <f>IF(AND(P4=0,Q4=0,R4=0),0,SUM(P4:R4))</f>
        <v>126992.33000000002</v>
      </c>
      <c r="P4" s="192">
        <f>SUM(P46,P63,P117,P127,P137,P168,P190,P207,P223)</f>
        <v>13839.85</v>
      </c>
      <c r="Q4" s="192">
        <f>SUM(Q46,Q63,Q117,Q127,Q137,Q168,Q190,Q207,Q223)</f>
        <v>61.07000000000001</v>
      </c>
      <c r="R4" s="192">
        <f>SUM(R46,R63,R117,R127,R137,R168,R190,R207,R223)</f>
        <v>113091.41000000002</v>
      </c>
      <c r="S4" s="78">
        <f>SUM(S46,S63,S117,S127,S137,S168,S190,S207,S223)</f>
        <v>7072726.152</v>
      </c>
      <c r="T4" s="79">
        <f>IF(O4=0,"-",S4/O4)</f>
        <v>55.694120676421946</v>
      </c>
      <c r="U4" s="79">
        <f aca="true" t="shared" si="1" ref="U4:U35">IF(O4=0,"-",O4/N4)</f>
        <v>105.38782572614109</v>
      </c>
      <c r="V4" s="5"/>
      <c r="W4" s="267"/>
    </row>
    <row r="5" spans="2:22" ht="13.5" customHeight="1">
      <c r="B5" s="2"/>
      <c r="C5" s="13" t="s">
        <v>10</v>
      </c>
      <c r="D5" s="46">
        <f>SUM(E5:L5)</f>
        <v>33</v>
      </c>
      <c r="E5" s="46">
        <v>0</v>
      </c>
      <c r="F5" s="46">
        <v>0</v>
      </c>
      <c r="G5" s="46">
        <v>0</v>
      </c>
      <c r="H5" s="46">
        <v>0</v>
      </c>
      <c r="I5" s="46">
        <v>11</v>
      </c>
      <c r="J5" s="46">
        <v>22</v>
      </c>
      <c r="K5" s="46">
        <v>0</v>
      </c>
      <c r="L5" s="46">
        <v>0</v>
      </c>
      <c r="M5" s="46">
        <f>SUM(E5:I5)</f>
        <v>11</v>
      </c>
      <c r="N5" s="46">
        <v>11</v>
      </c>
      <c r="O5" s="193">
        <f aca="true" t="shared" si="2" ref="O5:O35">IF(AND(P5=0,Q5=0,R5=0),0,SUM(P5:R5))</f>
        <v>1082.1</v>
      </c>
      <c r="P5" s="194">
        <v>0</v>
      </c>
      <c r="Q5" s="195">
        <v>0</v>
      </c>
      <c r="R5" s="194">
        <v>1082.1</v>
      </c>
      <c r="S5" s="47">
        <v>61679.87</v>
      </c>
      <c r="T5" s="48">
        <f aca="true" t="shared" si="3" ref="T5:T35">IF(O5=0,"-",S5/O5)</f>
        <v>57.000157101931435</v>
      </c>
      <c r="U5" s="49">
        <f>IF(O5=0,"-",O5/N5)</f>
        <v>98.37272727272726</v>
      </c>
      <c r="V5" s="5"/>
    </row>
    <row r="6" spans="2:22" ht="13.5" customHeight="1">
      <c r="B6" s="2"/>
      <c r="C6" s="13" t="s">
        <v>194</v>
      </c>
      <c r="D6" s="46">
        <f aca="true" t="shared" si="4" ref="D6:D44">SUM(E6:L6)</f>
        <v>71</v>
      </c>
      <c r="E6" s="46">
        <v>2</v>
      </c>
      <c r="F6" s="46">
        <v>0</v>
      </c>
      <c r="G6" s="46">
        <v>10</v>
      </c>
      <c r="H6" s="46">
        <v>0</v>
      </c>
      <c r="I6" s="46">
        <v>35</v>
      </c>
      <c r="J6" s="46">
        <v>24</v>
      </c>
      <c r="K6" s="46">
        <v>0</v>
      </c>
      <c r="L6" s="46">
        <v>0</v>
      </c>
      <c r="M6" s="46">
        <f aca="true" t="shared" si="5" ref="M6:M44">SUM(E6:I6)</f>
        <v>47</v>
      </c>
      <c r="N6" s="46">
        <v>47</v>
      </c>
      <c r="O6" s="193">
        <f>IF(AND(P6=0,Q6=0,R6=0),0,SUM(P6:R6))</f>
        <v>7252.5</v>
      </c>
      <c r="P6" s="194">
        <v>2252</v>
      </c>
      <c r="Q6" s="195">
        <v>0</v>
      </c>
      <c r="R6" s="194">
        <v>5000.5</v>
      </c>
      <c r="S6" s="47">
        <v>639627.2</v>
      </c>
      <c r="T6" s="48">
        <f t="shared" si="3"/>
        <v>88.19402964495</v>
      </c>
      <c r="U6" s="49">
        <f t="shared" si="1"/>
        <v>154.30851063829786</v>
      </c>
      <c r="V6" s="5"/>
    </row>
    <row r="7" spans="2:22" ht="13.5" customHeight="1">
      <c r="B7" s="287" t="s">
        <v>11</v>
      </c>
      <c r="C7" s="13" t="s">
        <v>12</v>
      </c>
      <c r="D7" s="46">
        <f t="shared" si="4"/>
        <v>40</v>
      </c>
      <c r="E7" s="46">
        <v>0</v>
      </c>
      <c r="F7" s="46">
        <v>0</v>
      </c>
      <c r="G7" s="46">
        <v>4</v>
      </c>
      <c r="H7" s="46">
        <v>0</v>
      </c>
      <c r="I7" s="46">
        <v>21</v>
      </c>
      <c r="J7" s="46">
        <v>13</v>
      </c>
      <c r="K7" s="46">
        <v>0</v>
      </c>
      <c r="L7" s="46">
        <v>2</v>
      </c>
      <c r="M7" s="46">
        <f t="shared" si="5"/>
        <v>25</v>
      </c>
      <c r="N7" s="46">
        <v>25</v>
      </c>
      <c r="O7" s="193">
        <f t="shared" si="2"/>
        <v>2909.8999999999996</v>
      </c>
      <c r="P7" s="194">
        <v>955.3</v>
      </c>
      <c r="Q7" s="195">
        <v>0</v>
      </c>
      <c r="R7" s="194">
        <v>1954.6</v>
      </c>
      <c r="S7" s="47">
        <v>257955.43</v>
      </c>
      <c r="T7" s="48">
        <f t="shared" si="3"/>
        <v>88.64752396989589</v>
      </c>
      <c r="U7" s="49">
        <f t="shared" si="1"/>
        <v>116.39599999999999</v>
      </c>
      <c r="V7" s="5"/>
    </row>
    <row r="8" spans="2:22" ht="13.5" customHeight="1">
      <c r="B8" s="287"/>
      <c r="C8" s="13" t="s">
        <v>13</v>
      </c>
      <c r="D8" s="46">
        <f>SUM(E8:L8)</f>
        <v>40</v>
      </c>
      <c r="E8" s="46">
        <v>0</v>
      </c>
      <c r="F8" s="46">
        <v>0</v>
      </c>
      <c r="G8" s="46">
        <v>2</v>
      </c>
      <c r="H8" s="46">
        <v>3</v>
      </c>
      <c r="I8" s="46">
        <v>17</v>
      </c>
      <c r="J8" s="46">
        <v>14</v>
      </c>
      <c r="K8" s="46">
        <v>1</v>
      </c>
      <c r="L8" s="46">
        <v>3</v>
      </c>
      <c r="M8" s="46">
        <f t="shared" si="5"/>
        <v>22</v>
      </c>
      <c r="N8" s="46">
        <v>19</v>
      </c>
      <c r="O8" s="193">
        <f t="shared" si="2"/>
        <v>2186.9</v>
      </c>
      <c r="P8" s="194">
        <v>260</v>
      </c>
      <c r="Q8" s="195">
        <v>0</v>
      </c>
      <c r="R8" s="194">
        <v>1926.9</v>
      </c>
      <c r="S8" s="47">
        <v>195382.94</v>
      </c>
      <c r="T8" s="48">
        <f t="shared" si="3"/>
        <v>89.34242077827061</v>
      </c>
      <c r="U8" s="49">
        <f t="shared" si="1"/>
        <v>115.10000000000001</v>
      </c>
      <c r="V8" s="5"/>
    </row>
    <row r="9" spans="2:22" ht="13.5" customHeight="1">
      <c r="B9" s="2"/>
      <c r="C9" s="14" t="s">
        <v>14</v>
      </c>
      <c r="D9" s="50">
        <f t="shared" si="4"/>
        <v>27</v>
      </c>
      <c r="E9" s="50">
        <v>0</v>
      </c>
      <c r="F9" s="50">
        <v>0</v>
      </c>
      <c r="G9" s="50">
        <v>1</v>
      </c>
      <c r="H9" s="50">
        <v>1</v>
      </c>
      <c r="I9" s="50">
        <v>12</v>
      </c>
      <c r="J9" s="50">
        <v>12</v>
      </c>
      <c r="K9" s="50">
        <v>0</v>
      </c>
      <c r="L9" s="50">
        <v>1</v>
      </c>
      <c r="M9" s="50">
        <f t="shared" si="5"/>
        <v>14</v>
      </c>
      <c r="N9" s="50">
        <v>14</v>
      </c>
      <c r="O9" s="196">
        <f t="shared" si="2"/>
        <v>2161.1</v>
      </c>
      <c r="P9" s="197">
        <v>312.5</v>
      </c>
      <c r="Q9" s="198">
        <v>0</v>
      </c>
      <c r="R9" s="199">
        <v>1848.6</v>
      </c>
      <c r="S9" s="51">
        <v>151684.88</v>
      </c>
      <c r="T9" s="52">
        <f t="shared" si="3"/>
        <v>70.18873721715794</v>
      </c>
      <c r="U9" s="49">
        <f t="shared" si="1"/>
        <v>154.3642857142857</v>
      </c>
      <c r="V9" s="5"/>
    </row>
    <row r="10" spans="2:22" ht="13.5" customHeight="1">
      <c r="B10" s="22"/>
      <c r="C10" s="113" t="s">
        <v>195</v>
      </c>
      <c r="D10" s="114">
        <f t="shared" si="4"/>
        <v>211</v>
      </c>
      <c r="E10" s="114">
        <f aca="true" t="shared" si="6" ref="E10:L10">SUM(E5:E9)</f>
        <v>2</v>
      </c>
      <c r="F10" s="114">
        <f t="shared" si="6"/>
        <v>0</v>
      </c>
      <c r="G10" s="114">
        <f t="shared" si="6"/>
        <v>17</v>
      </c>
      <c r="H10" s="114">
        <f t="shared" si="6"/>
        <v>4</v>
      </c>
      <c r="I10" s="114">
        <f t="shared" si="6"/>
        <v>96</v>
      </c>
      <c r="J10" s="114">
        <f t="shared" si="6"/>
        <v>85</v>
      </c>
      <c r="K10" s="114">
        <f t="shared" si="6"/>
        <v>1</v>
      </c>
      <c r="L10" s="114">
        <f t="shared" si="6"/>
        <v>6</v>
      </c>
      <c r="M10" s="114">
        <f t="shared" si="5"/>
        <v>119</v>
      </c>
      <c r="N10" s="114">
        <f>SUM(N5:N9)</f>
        <v>116</v>
      </c>
      <c r="O10" s="200">
        <f t="shared" si="2"/>
        <v>15592.5</v>
      </c>
      <c r="P10" s="201">
        <f>SUM(P5:P9)</f>
        <v>3779.8</v>
      </c>
      <c r="Q10" s="202">
        <f>SUM(Q5:Q9)</f>
        <v>0</v>
      </c>
      <c r="R10" s="203">
        <f>SUM(R5:R9)</f>
        <v>11812.7</v>
      </c>
      <c r="S10" s="115">
        <f>SUM(S5:S9)</f>
        <v>1306330.3199999998</v>
      </c>
      <c r="T10" s="116">
        <f t="shared" si="3"/>
        <v>83.77940163540163</v>
      </c>
      <c r="U10" s="130">
        <f t="shared" si="1"/>
        <v>134.41810344827587</v>
      </c>
      <c r="V10" s="5"/>
    </row>
    <row r="11" spans="2:22" ht="13.5" customHeight="1">
      <c r="B11" s="2"/>
      <c r="C11" s="13" t="s">
        <v>162</v>
      </c>
      <c r="D11" s="46">
        <f t="shared" si="4"/>
        <v>3</v>
      </c>
      <c r="E11" s="46">
        <v>0</v>
      </c>
      <c r="F11" s="46">
        <v>0</v>
      </c>
      <c r="G11" s="46">
        <v>0</v>
      </c>
      <c r="H11" s="46">
        <v>0</v>
      </c>
      <c r="I11" s="46">
        <v>1</v>
      </c>
      <c r="J11" s="46">
        <v>2</v>
      </c>
      <c r="K11" s="46">
        <v>0</v>
      </c>
      <c r="L11" s="46">
        <v>0</v>
      </c>
      <c r="M11" s="46">
        <f t="shared" si="5"/>
        <v>1</v>
      </c>
      <c r="N11" s="46">
        <v>1</v>
      </c>
      <c r="O11" s="193">
        <f t="shared" si="2"/>
        <v>52.7</v>
      </c>
      <c r="P11" s="194">
        <v>0</v>
      </c>
      <c r="Q11" s="195">
        <v>0</v>
      </c>
      <c r="R11" s="194">
        <v>52.7</v>
      </c>
      <c r="S11" s="47">
        <v>1807.61</v>
      </c>
      <c r="T11" s="48">
        <f t="shared" si="3"/>
        <v>34.3</v>
      </c>
      <c r="U11" s="49">
        <f t="shared" si="1"/>
        <v>52.7</v>
      </c>
      <c r="V11" s="5"/>
    </row>
    <row r="12" spans="2:22" ht="13.5" customHeight="1">
      <c r="B12" s="2"/>
      <c r="C12" s="13" t="s">
        <v>196</v>
      </c>
      <c r="D12" s="46">
        <f t="shared" si="4"/>
        <v>57</v>
      </c>
      <c r="E12" s="46">
        <v>0</v>
      </c>
      <c r="F12" s="46">
        <v>0</v>
      </c>
      <c r="G12" s="46">
        <v>2</v>
      </c>
      <c r="H12" s="46">
        <v>1</v>
      </c>
      <c r="I12" s="46">
        <v>14</v>
      </c>
      <c r="J12" s="46">
        <v>19</v>
      </c>
      <c r="K12" s="46">
        <v>3</v>
      </c>
      <c r="L12" s="46">
        <v>18</v>
      </c>
      <c r="M12" s="46">
        <f t="shared" si="5"/>
        <v>17</v>
      </c>
      <c r="N12" s="46">
        <v>16</v>
      </c>
      <c r="O12" s="193">
        <f t="shared" si="2"/>
        <v>1443.8</v>
      </c>
      <c r="P12" s="194">
        <v>435.8</v>
      </c>
      <c r="Q12" s="195">
        <v>0</v>
      </c>
      <c r="R12" s="194">
        <v>1008</v>
      </c>
      <c r="S12" s="47">
        <v>97759.56</v>
      </c>
      <c r="T12" s="48">
        <f t="shared" si="3"/>
        <v>67.70990441889458</v>
      </c>
      <c r="U12" s="49">
        <f t="shared" si="1"/>
        <v>90.2375</v>
      </c>
      <c r="V12" s="5"/>
    </row>
    <row r="13" spans="2:22" ht="21.75" customHeight="1">
      <c r="B13" s="308" t="s">
        <v>15</v>
      </c>
      <c r="C13" s="120" t="s">
        <v>250</v>
      </c>
      <c r="D13" s="46">
        <f t="shared" si="4"/>
        <v>42</v>
      </c>
      <c r="E13" s="46">
        <v>0</v>
      </c>
      <c r="F13" s="46">
        <v>0</v>
      </c>
      <c r="G13" s="46">
        <v>2</v>
      </c>
      <c r="H13" s="46">
        <v>0</v>
      </c>
      <c r="I13" s="46">
        <v>10</v>
      </c>
      <c r="J13" s="46">
        <v>27</v>
      </c>
      <c r="K13" s="46">
        <v>0</v>
      </c>
      <c r="L13" s="46">
        <v>3</v>
      </c>
      <c r="M13" s="46">
        <f t="shared" si="5"/>
        <v>12</v>
      </c>
      <c r="N13" s="46">
        <v>14</v>
      </c>
      <c r="O13" s="193">
        <f t="shared" si="2"/>
        <v>1682.4</v>
      </c>
      <c r="P13" s="194">
        <v>1056</v>
      </c>
      <c r="Q13" s="195">
        <v>0</v>
      </c>
      <c r="R13" s="194">
        <v>626.4</v>
      </c>
      <c r="S13" s="47">
        <v>146015.97</v>
      </c>
      <c r="T13" s="48">
        <f t="shared" si="3"/>
        <v>86.7902817403709</v>
      </c>
      <c r="U13" s="49">
        <f t="shared" si="1"/>
        <v>120.17142857142858</v>
      </c>
      <c r="V13" s="5"/>
    </row>
    <row r="14" spans="2:22" ht="22.5" customHeight="1">
      <c r="B14" s="308"/>
      <c r="C14" s="120" t="s">
        <v>251</v>
      </c>
      <c r="D14" s="46">
        <f t="shared" si="4"/>
        <v>23</v>
      </c>
      <c r="E14" s="46">
        <v>0</v>
      </c>
      <c r="F14" s="46">
        <v>0</v>
      </c>
      <c r="G14" s="46">
        <v>2</v>
      </c>
      <c r="H14" s="46">
        <v>2</v>
      </c>
      <c r="I14" s="46">
        <v>7</v>
      </c>
      <c r="J14" s="46">
        <v>9</v>
      </c>
      <c r="K14" s="46">
        <v>2</v>
      </c>
      <c r="L14" s="46">
        <v>1</v>
      </c>
      <c r="M14" s="46">
        <f t="shared" si="5"/>
        <v>11</v>
      </c>
      <c r="N14" s="46">
        <v>10</v>
      </c>
      <c r="O14" s="193">
        <f t="shared" si="2"/>
        <v>824.4000000000001</v>
      </c>
      <c r="P14" s="194">
        <v>124.2</v>
      </c>
      <c r="Q14" s="195">
        <v>0</v>
      </c>
      <c r="R14" s="194">
        <v>700.2</v>
      </c>
      <c r="S14" s="47">
        <v>36528.69</v>
      </c>
      <c r="T14" s="48">
        <f t="shared" si="3"/>
        <v>44.3094250363901</v>
      </c>
      <c r="U14" s="49">
        <f t="shared" si="1"/>
        <v>82.44000000000001</v>
      </c>
      <c r="V14" s="5"/>
    </row>
    <row r="15" spans="2:22" ht="13.5" customHeight="1">
      <c r="B15" s="2"/>
      <c r="C15" s="14" t="s">
        <v>16</v>
      </c>
      <c r="D15" s="50">
        <f t="shared" si="4"/>
        <v>18</v>
      </c>
      <c r="E15" s="50">
        <v>0</v>
      </c>
      <c r="F15" s="50">
        <v>0</v>
      </c>
      <c r="G15" s="50">
        <v>0</v>
      </c>
      <c r="H15" s="50">
        <v>4</v>
      </c>
      <c r="I15" s="50">
        <v>10</v>
      </c>
      <c r="J15" s="50">
        <v>4</v>
      </c>
      <c r="K15" s="50">
        <v>0</v>
      </c>
      <c r="L15" s="50">
        <v>0</v>
      </c>
      <c r="M15" s="50">
        <f t="shared" si="5"/>
        <v>14</v>
      </c>
      <c r="N15" s="50">
        <v>10</v>
      </c>
      <c r="O15" s="196">
        <f t="shared" si="2"/>
        <v>1478.8</v>
      </c>
      <c r="P15" s="199">
        <v>0</v>
      </c>
      <c r="Q15" s="198">
        <v>0</v>
      </c>
      <c r="R15" s="199">
        <v>1478.8</v>
      </c>
      <c r="S15" s="51">
        <v>70095.03</v>
      </c>
      <c r="T15" s="52">
        <f t="shared" si="3"/>
        <v>47.39993913984312</v>
      </c>
      <c r="U15" s="53">
        <f t="shared" si="1"/>
        <v>147.88</v>
      </c>
      <c r="V15" s="5"/>
    </row>
    <row r="16" spans="2:22" ht="13.5" customHeight="1">
      <c r="B16" s="22"/>
      <c r="C16" s="113" t="s">
        <v>197</v>
      </c>
      <c r="D16" s="114">
        <f t="shared" si="4"/>
        <v>143</v>
      </c>
      <c r="E16" s="114">
        <f aca="true" t="shared" si="7" ref="E16:L16">SUM(E11:E15)</f>
        <v>0</v>
      </c>
      <c r="F16" s="114">
        <f t="shared" si="7"/>
        <v>0</v>
      </c>
      <c r="G16" s="114">
        <f t="shared" si="7"/>
        <v>6</v>
      </c>
      <c r="H16" s="114">
        <f t="shared" si="7"/>
        <v>7</v>
      </c>
      <c r="I16" s="114">
        <f t="shared" si="7"/>
        <v>42</v>
      </c>
      <c r="J16" s="114">
        <f t="shared" si="7"/>
        <v>61</v>
      </c>
      <c r="K16" s="114">
        <f t="shared" si="7"/>
        <v>5</v>
      </c>
      <c r="L16" s="114">
        <f t="shared" si="7"/>
        <v>22</v>
      </c>
      <c r="M16" s="114">
        <f t="shared" si="5"/>
        <v>55</v>
      </c>
      <c r="N16" s="114">
        <f>SUM(N11:N15)</f>
        <v>51</v>
      </c>
      <c r="O16" s="200">
        <f t="shared" si="2"/>
        <v>5482.1</v>
      </c>
      <c r="P16" s="203">
        <f>SUM(P11:P15)</f>
        <v>1616</v>
      </c>
      <c r="Q16" s="204">
        <f>SUM(Q11:Q15)</f>
        <v>0</v>
      </c>
      <c r="R16" s="203">
        <f>SUM(R11:R15)</f>
        <v>3866.1000000000004</v>
      </c>
      <c r="S16" s="115">
        <f>SUM(S11:S15)</f>
        <v>352206.86</v>
      </c>
      <c r="T16" s="116">
        <f t="shared" si="3"/>
        <v>64.24670472993925</v>
      </c>
      <c r="U16" s="117">
        <f t="shared" si="1"/>
        <v>107.4921568627451</v>
      </c>
      <c r="V16" s="5"/>
    </row>
    <row r="17" spans="2:22" ht="24" customHeight="1">
      <c r="B17" s="2"/>
      <c r="C17" s="120" t="s">
        <v>248</v>
      </c>
      <c r="D17" s="46">
        <f t="shared" si="4"/>
        <v>33</v>
      </c>
      <c r="E17" s="46">
        <v>0</v>
      </c>
      <c r="F17" s="101">
        <v>0</v>
      </c>
      <c r="G17" s="46">
        <v>1</v>
      </c>
      <c r="H17" s="101">
        <v>2</v>
      </c>
      <c r="I17" s="46">
        <v>16</v>
      </c>
      <c r="J17" s="46">
        <v>13</v>
      </c>
      <c r="K17" s="46">
        <v>0</v>
      </c>
      <c r="L17" s="46">
        <v>1</v>
      </c>
      <c r="M17" s="46">
        <f t="shared" si="5"/>
        <v>19</v>
      </c>
      <c r="N17" s="46">
        <v>17</v>
      </c>
      <c r="O17" s="193">
        <f t="shared" si="2"/>
        <v>2147.9</v>
      </c>
      <c r="P17" s="194">
        <v>27.5</v>
      </c>
      <c r="Q17" s="195">
        <v>0</v>
      </c>
      <c r="R17" s="194">
        <v>2120.4</v>
      </c>
      <c r="S17" s="47">
        <v>145634.45</v>
      </c>
      <c r="T17" s="48">
        <f t="shared" si="3"/>
        <v>67.80317985008614</v>
      </c>
      <c r="U17" s="49">
        <f t="shared" si="1"/>
        <v>126.34705882352942</v>
      </c>
      <c r="V17" s="5"/>
    </row>
    <row r="18" spans="2:22" ht="24" customHeight="1">
      <c r="B18" s="2"/>
      <c r="C18" s="120" t="s">
        <v>249</v>
      </c>
      <c r="D18" s="46">
        <f t="shared" si="4"/>
        <v>46</v>
      </c>
      <c r="E18" s="46">
        <v>0</v>
      </c>
      <c r="F18" s="46">
        <v>0</v>
      </c>
      <c r="G18" s="46">
        <v>0</v>
      </c>
      <c r="H18" s="46">
        <v>0</v>
      </c>
      <c r="I18" s="46">
        <v>14</v>
      </c>
      <c r="J18" s="46">
        <v>19</v>
      </c>
      <c r="K18" s="46">
        <v>1</v>
      </c>
      <c r="L18" s="46">
        <v>12</v>
      </c>
      <c r="M18" s="46">
        <f t="shared" si="5"/>
        <v>14</v>
      </c>
      <c r="N18" s="46">
        <v>16</v>
      </c>
      <c r="O18" s="193">
        <f t="shared" si="2"/>
        <v>5363.9</v>
      </c>
      <c r="P18" s="194">
        <v>0</v>
      </c>
      <c r="Q18" s="195">
        <v>0</v>
      </c>
      <c r="R18" s="194">
        <v>5363.9</v>
      </c>
      <c r="S18" s="47">
        <v>295936.88</v>
      </c>
      <c r="T18" s="48">
        <f t="shared" si="3"/>
        <v>55.171960700236774</v>
      </c>
      <c r="U18" s="49">
        <f t="shared" si="1"/>
        <v>335.24375</v>
      </c>
      <c r="V18" s="5"/>
    </row>
    <row r="19" spans="2:22" ht="13.5" customHeight="1">
      <c r="B19" s="287" t="s">
        <v>18</v>
      </c>
      <c r="C19" s="13" t="s">
        <v>17</v>
      </c>
      <c r="D19" s="46">
        <f t="shared" si="4"/>
        <v>10</v>
      </c>
      <c r="E19" s="46">
        <v>0</v>
      </c>
      <c r="F19" s="46">
        <v>0</v>
      </c>
      <c r="G19" s="46">
        <v>0</v>
      </c>
      <c r="H19" s="46">
        <v>0</v>
      </c>
      <c r="I19" s="46">
        <v>3</v>
      </c>
      <c r="J19" s="46">
        <v>5</v>
      </c>
      <c r="K19" s="46">
        <v>0</v>
      </c>
      <c r="L19" s="46">
        <v>2</v>
      </c>
      <c r="M19" s="46">
        <f t="shared" si="5"/>
        <v>3</v>
      </c>
      <c r="N19" s="46">
        <v>3</v>
      </c>
      <c r="O19" s="193">
        <f t="shared" si="2"/>
        <v>195.9</v>
      </c>
      <c r="P19" s="194">
        <v>0</v>
      </c>
      <c r="Q19" s="195">
        <v>0</v>
      </c>
      <c r="R19" s="194">
        <v>195.9</v>
      </c>
      <c r="S19" s="47">
        <v>6715.72</v>
      </c>
      <c r="T19" s="48">
        <f t="shared" si="3"/>
        <v>34.28136804492088</v>
      </c>
      <c r="U19" s="49">
        <f t="shared" si="1"/>
        <v>65.3</v>
      </c>
      <c r="V19" s="5"/>
    </row>
    <row r="20" spans="1:22" ht="13.5" customHeight="1">
      <c r="A20" s="1" t="s">
        <v>155</v>
      </c>
      <c r="B20" s="287"/>
      <c r="C20" s="13" t="s">
        <v>252</v>
      </c>
      <c r="D20" s="46">
        <f t="shared" si="4"/>
        <v>2</v>
      </c>
      <c r="E20" s="46">
        <v>0</v>
      </c>
      <c r="F20" s="46">
        <v>0</v>
      </c>
      <c r="G20" s="46">
        <v>0</v>
      </c>
      <c r="H20" s="46">
        <v>0</v>
      </c>
      <c r="I20" s="46">
        <v>1</v>
      </c>
      <c r="J20" s="46">
        <v>1</v>
      </c>
      <c r="K20" s="46">
        <v>0</v>
      </c>
      <c r="L20" s="46">
        <v>0</v>
      </c>
      <c r="M20" s="46">
        <f t="shared" si="5"/>
        <v>1</v>
      </c>
      <c r="N20" s="46">
        <v>1</v>
      </c>
      <c r="O20" s="193">
        <f t="shared" si="2"/>
        <v>155.2</v>
      </c>
      <c r="P20" s="194">
        <v>0</v>
      </c>
      <c r="Q20" s="195">
        <v>0</v>
      </c>
      <c r="R20" s="194">
        <v>155.2</v>
      </c>
      <c r="S20" s="47">
        <v>8225.6</v>
      </c>
      <c r="T20" s="48">
        <f t="shared" si="3"/>
        <v>53.00000000000001</v>
      </c>
      <c r="U20" s="49">
        <f t="shared" si="1"/>
        <v>155.2</v>
      </c>
      <c r="V20" s="5"/>
    </row>
    <row r="21" spans="1:22" ht="13.5" customHeight="1">
      <c r="A21" s="36"/>
      <c r="B21" s="287"/>
      <c r="C21" s="13" t="s">
        <v>19</v>
      </c>
      <c r="D21" s="46">
        <f t="shared" si="4"/>
        <v>9</v>
      </c>
      <c r="E21" s="46">
        <v>0</v>
      </c>
      <c r="F21" s="46">
        <v>0</v>
      </c>
      <c r="G21" s="46">
        <v>0</v>
      </c>
      <c r="H21" s="46">
        <v>0</v>
      </c>
      <c r="I21" s="46">
        <v>5</v>
      </c>
      <c r="J21" s="46">
        <v>4</v>
      </c>
      <c r="K21" s="46">
        <v>0</v>
      </c>
      <c r="L21" s="46">
        <v>0</v>
      </c>
      <c r="M21" s="46">
        <f t="shared" si="5"/>
        <v>5</v>
      </c>
      <c r="N21" s="46">
        <v>6</v>
      </c>
      <c r="O21" s="193">
        <f t="shared" si="2"/>
        <v>761.7</v>
      </c>
      <c r="P21" s="194">
        <v>0</v>
      </c>
      <c r="Q21" s="195">
        <v>0</v>
      </c>
      <c r="R21" s="194">
        <v>761.7</v>
      </c>
      <c r="S21" s="47">
        <v>26259.4</v>
      </c>
      <c r="T21" s="48">
        <f t="shared" si="3"/>
        <v>34.47472758303794</v>
      </c>
      <c r="U21" s="49">
        <f t="shared" si="1"/>
        <v>126.95</v>
      </c>
      <c r="V21" s="5"/>
    </row>
    <row r="22" spans="2:22" ht="13.5" customHeight="1">
      <c r="B22" s="2"/>
      <c r="C22" s="14" t="s">
        <v>20</v>
      </c>
      <c r="D22" s="50">
        <f t="shared" si="4"/>
        <v>1</v>
      </c>
      <c r="E22" s="50">
        <v>0</v>
      </c>
      <c r="F22" s="50">
        <v>0</v>
      </c>
      <c r="G22" s="50">
        <v>0</v>
      </c>
      <c r="H22" s="50">
        <v>0</v>
      </c>
      <c r="I22" s="50">
        <v>1</v>
      </c>
      <c r="J22" s="50">
        <v>0</v>
      </c>
      <c r="K22" s="50">
        <v>0</v>
      </c>
      <c r="L22" s="50">
        <v>0</v>
      </c>
      <c r="M22" s="50">
        <f t="shared" si="5"/>
        <v>1</v>
      </c>
      <c r="N22" s="50">
        <v>1</v>
      </c>
      <c r="O22" s="196">
        <f t="shared" si="2"/>
        <v>49.6</v>
      </c>
      <c r="P22" s="199">
        <v>0</v>
      </c>
      <c r="Q22" s="198">
        <v>0</v>
      </c>
      <c r="R22" s="199">
        <v>49.6</v>
      </c>
      <c r="S22" s="51">
        <v>2028.64</v>
      </c>
      <c r="T22" s="52">
        <f t="shared" si="3"/>
        <v>40.9</v>
      </c>
      <c r="U22" s="53">
        <f t="shared" si="1"/>
        <v>49.6</v>
      </c>
      <c r="V22" s="5"/>
    </row>
    <row r="23" spans="2:22" ht="13.5" customHeight="1">
      <c r="B23" s="22"/>
      <c r="C23" s="113" t="s">
        <v>183</v>
      </c>
      <c r="D23" s="114">
        <f t="shared" si="4"/>
        <v>101</v>
      </c>
      <c r="E23" s="114">
        <f aca="true" t="shared" si="8" ref="E23:L23">SUM(E17:E22)</f>
        <v>0</v>
      </c>
      <c r="F23" s="114">
        <f t="shared" si="8"/>
        <v>0</v>
      </c>
      <c r="G23" s="114">
        <f t="shared" si="8"/>
        <v>1</v>
      </c>
      <c r="H23" s="114">
        <f t="shared" si="8"/>
        <v>2</v>
      </c>
      <c r="I23" s="114">
        <f t="shared" si="8"/>
        <v>40</v>
      </c>
      <c r="J23" s="114">
        <f t="shared" si="8"/>
        <v>42</v>
      </c>
      <c r="K23" s="114">
        <f t="shared" si="8"/>
        <v>1</v>
      </c>
      <c r="L23" s="114">
        <f t="shared" si="8"/>
        <v>15</v>
      </c>
      <c r="M23" s="114">
        <f t="shared" si="5"/>
        <v>43</v>
      </c>
      <c r="N23" s="114">
        <f>SUM(N17:N22)</f>
        <v>44</v>
      </c>
      <c r="O23" s="200">
        <f t="shared" si="2"/>
        <v>8674.199999999999</v>
      </c>
      <c r="P23" s="201">
        <f>SUM(P17:P22)</f>
        <v>27.5</v>
      </c>
      <c r="Q23" s="202">
        <f>SUM(Q17:Q22)</f>
        <v>0</v>
      </c>
      <c r="R23" s="203">
        <f>SUM(R17:R22)</f>
        <v>8646.699999999999</v>
      </c>
      <c r="S23" s="115">
        <f>SUM(S17:S22)</f>
        <v>484800.69</v>
      </c>
      <c r="T23" s="116">
        <f t="shared" si="3"/>
        <v>55.8899598810265</v>
      </c>
      <c r="U23" s="117">
        <f t="shared" si="1"/>
        <v>197.14090909090908</v>
      </c>
      <c r="V23" s="5"/>
    </row>
    <row r="24" spans="2:22" ht="26.25" customHeight="1">
      <c r="B24" s="2"/>
      <c r="C24" s="112" t="s">
        <v>278</v>
      </c>
      <c r="D24" s="46">
        <f t="shared" si="4"/>
        <v>106</v>
      </c>
      <c r="E24" s="46">
        <v>0</v>
      </c>
      <c r="F24" s="46">
        <v>0</v>
      </c>
      <c r="G24" s="46">
        <v>13</v>
      </c>
      <c r="H24" s="46">
        <v>5</v>
      </c>
      <c r="I24" s="46">
        <v>41</v>
      </c>
      <c r="J24" s="46">
        <v>36</v>
      </c>
      <c r="K24" s="46">
        <v>2</v>
      </c>
      <c r="L24" s="46">
        <v>9</v>
      </c>
      <c r="M24" s="46">
        <f t="shared" si="5"/>
        <v>59</v>
      </c>
      <c r="N24" s="46">
        <v>55</v>
      </c>
      <c r="O24" s="193">
        <f t="shared" si="2"/>
        <v>5092.7</v>
      </c>
      <c r="P24" s="194">
        <v>1617.8</v>
      </c>
      <c r="Q24" s="195">
        <v>0</v>
      </c>
      <c r="R24" s="194">
        <v>3474.9</v>
      </c>
      <c r="S24" s="47">
        <v>418156.51</v>
      </c>
      <c r="T24" s="48">
        <f t="shared" si="3"/>
        <v>82.10900111924913</v>
      </c>
      <c r="U24" s="49">
        <f t="shared" si="1"/>
        <v>92.59454545454545</v>
      </c>
      <c r="V24" s="5"/>
    </row>
    <row r="25" spans="2:22" ht="13.5" customHeight="1">
      <c r="B25" s="2"/>
      <c r="C25" s="13" t="s">
        <v>21</v>
      </c>
      <c r="D25" s="46">
        <f t="shared" si="4"/>
        <v>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3</v>
      </c>
      <c r="K25" s="46">
        <v>0</v>
      </c>
      <c r="L25" s="46">
        <v>1</v>
      </c>
      <c r="M25" s="46">
        <f t="shared" si="5"/>
        <v>0</v>
      </c>
      <c r="N25" s="46">
        <v>0</v>
      </c>
      <c r="O25" s="193">
        <f t="shared" si="2"/>
        <v>0</v>
      </c>
      <c r="P25" s="194">
        <v>0</v>
      </c>
      <c r="Q25" s="195">
        <v>0</v>
      </c>
      <c r="R25" s="194">
        <v>0</v>
      </c>
      <c r="S25" s="47">
        <v>0</v>
      </c>
      <c r="T25" s="80" t="str">
        <f t="shared" si="3"/>
        <v>-</v>
      </c>
      <c r="U25" s="81" t="str">
        <f t="shared" si="1"/>
        <v>-</v>
      </c>
      <c r="V25" s="5"/>
    </row>
    <row r="26" spans="2:22" ht="13.5" customHeight="1">
      <c r="B26" s="2"/>
      <c r="C26" s="13" t="s">
        <v>22</v>
      </c>
      <c r="D26" s="46">
        <f t="shared" si="4"/>
        <v>6</v>
      </c>
      <c r="E26" s="46">
        <v>0</v>
      </c>
      <c r="F26" s="46">
        <v>0</v>
      </c>
      <c r="G26" s="46">
        <v>0</v>
      </c>
      <c r="H26" s="46">
        <v>2</v>
      </c>
      <c r="I26" s="46">
        <v>0</v>
      </c>
      <c r="J26" s="46">
        <v>4</v>
      </c>
      <c r="K26" s="46">
        <v>0</v>
      </c>
      <c r="L26" s="46">
        <v>0</v>
      </c>
      <c r="M26" s="46">
        <f t="shared" si="5"/>
        <v>2</v>
      </c>
      <c r="N26" s="46">
        <v>0</v>
      </c>
      <c r="O26" s="193">
        <f t="shared" si="2"/>
        <v>0</v>
      </c>
      <c r="P26" s="194">
        <v>0</v>
      </c>
      <c r="Q26" s="195">
        <v>0</v>
      </c>
      <c r="R26" s="194">
        <v>0</v>
      </c>
      <c r="S26" s="47">
        <v>0</v>
      </c>
      <c r="T26" s="80" t="str">
        <f t="shared" si="3"/>
        <v>-</v>
      </c>
      <c r="U26" s="81" t="str">
        <f t="shared" si="1"/>
        <v>-</v>
      </c>
      <c r="V26" s="5"/>
    </row>
    <row r="27" spans="2:22" ht="13.5" customHeight="1">
      <c r="B27" s="2"/>
      <c r="C27" s="13" t="s">
        <v>23</v>
      </c>
      <c r="D27" s="46">
        <f t="shared" si="4"/>
        <v>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2</v>
      </c>
      <c r="K27" s="46">
        <v>0</v>
      </c>
      <c r="L27" s="46">
        <v>0</v>
      </c>
      <c r="M27" s="46">
        <f t="shared" si="5"/>
        <v>0</v>
      </c>
      <c r="N27" s="46">
        <v>0</v>
      </c>
      <c r="O27" s="193">
        <f t="shared" si="2"/>
        <v>0</v>
      </c>
      <c r="P27" s="194">
        <v>0</v>
      </c>
      <c r="Q27" s="195">
        <v>0</v>
      </c>
      <c r="R27" s="194">
        <v>0</v>
      </c>
      <c r="S27" s="47">
        <v>0</v>
      </c>
      <c r="T27" s="80" t="str">
        <f t="shared" si="3"/>
        <v>-</v>
      </c>
      <c r="U27" s="81" t="str">
        <f t="shared" si="1"/>
        <v>-</v>
      </c>
      <c r="V27" s="5"/>
    </row>
    <row r="28" spans="2:22" ht="13.5" customHeight="1">
      <c r="B28" s="2"/>
      <c r="C28" s="13" t="s">
        <v>276</v>
      </c>
      <c r="D28" s="46">
        <f t="shared" si="4"/>
        <v>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4</v>
      </c>
      <c r="K28" s="46">
        <v>0</v>
      </c>
      <c r="L28" s="46">
        <v>0</v>
      </c>
      <c r="M28" s="46">
        <f t="shared" si="5"/>
        <v>0</v>
      </c>
      <c r="N28" s="46">
        <v>0</v>
      </c>
      <c r="O28" s="193">
        <f t="shared" si="2"/>
        <v>0</v>
      </c>
      <c r="P28" s="194">
        <v>0</v>
      </c>
      <c r="Q28" s="195">
        <v>0</v>
      </c>
      <c r="R28" s="194">
        <v>0</v>
      </c>
      <c r="S28" s="47">
        <v>0</v>
      </c>
      <c r="T28" s="80" t="str">
        <f t="shared" si="3"/>
        <v>-</v>
      </c>
      <c r="U28" s="81" t="str">
        <f t="shared" si="1"/>
        <v>-</v>
      </c>
      <c r="V28" s="5"/>
    </row>
    <row r="29" spans="2:22" ht="13.5" customHeight="1">
      <c r="B29" s="287" t="s">
        <v>24</v>
      </c>
      <c r="C29" s="13" t="s">
        <v>25</v>
      </c>
      <c r="D29" s="46">
        <f t="shared" si="4"/>
        <v>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</v>
      </c>
      <c r="K29" s="46">
        <v>0</v>
      </c>
      <c r="L29" s="46">
        <v>0</v>
      </c>
      <c r="M29" s="46">
        <f t="shared" si="5"/>
        <v>0</v>
      </c>
      <c r="N29" s="46">
        <v>0</v>
      </c>
      <c r="O29" s="193">
        <f t="shared" si="2"/>
        <v>0</v>
      </c>
      <c r="P29" s="194">
        <v>0</v>
      </c>
      <c r="Q29" s="195">
        <v>0</v>
      </c>
      <c r="R29" s="194">
        <v>0</v>
      </c>
      <c r="S29" s="47">
        <v>0</v>
      </c>
      <c r="T29" s="80" t="str">
        <f t="shared" si="3"/>
        <v>-</v>
      </c>
      <c r="U29" s="81" t="str">
        <f t="shared" si="1"/>
        <v>-</v>
      </c>
      <c r="V29" s="5"/>
    </row>
    <row r="30" spans="2:22" ht="13.5" customHeight="1">
      <c r="B30" s="287"/>
      <c r="C30" s="13" t="s">
        <v>26</v>
      </c>
      <c r="D30" s="46">
        <f t="shared" si="4"/>
        <v>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1</v>
      </c>
      <c r="K30" s="46">
        <v>0</v>
      </c>
      <c r="L30" s="46">
        <v>0</v>
      </c>
      <c r="M30" s="46">
        <f t="shared" si="5"/>
        <v>0</v>
      </c>
      <c r="N30" s="46">
        <v>0</v>
      </c>
      <c r="O30" s="193">
        <f t="shared" si="2"/>
        <v>0</v>
      </c>
      <c r="P30" s="194">
        <v>0</v>
      </c>
      <c r="Q30" s="195">
        <v>0</v>
      </c>
      <c r="R30" s="194">
        <v>0</v>
      </c>
      <c r="S30" s="47">
        <v>0</v>
      </c>
      <c r="T30" s="80" t="str">
        <f t="shared" si="3"/>
        <v>-</v>
      </c>
      <c r="U30" s="81" t="str">
        <f t="shared" si="1"/>
        <v>-</v>
      </c>
      <c r="V30" s="5"/>
    </row>
    <row r="31" spans="2:22" ht="13.5" customHeight="1">
      <c r="B31" s="2"/>
      <c r="C31" s="13" t="s">
        <v>27</v>
      </c>
      <c r="D31" s="46">
        <f t="shared" si="4"/>
        <v>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3</v>
      </c>
      <c r="K31" s="46">
        <v>0</v>
      </c>
      <c r="L31" s="46">
        <v>0</v>
      </c>
      <c r="M31" s="46">
        <f t="shared" si="5"/>
        <v>0</v>
      </c>
      <c r="N31" s="46">
        <v>0</v>
      </c>
      <c r="O31" s="193">
        <f t="shared" si="2"/>
        <v>0</v>
      </c>
      <c r="P31" s="194">
        <v>0</v>
      </c>
      <c r="Q31" s="195">
        <v>0</v>
      </c>
      <c r="R31" s="194">
        <v>0</v>
      </c>
      <c r="S31" s="47">
        <v>0</v>
      </c>
      <c r="T31" s="80" t="str">
        <f t="shared" si="3"/>
        <v>-</v>
      </c>
      <c r="U31" s="81" t="str">
        <f t="shared" si="1"/>
        <v>-</v>
      </c>
      <c r="V31" s="5"/>
    </row>
    <row r="32" spans="2:22" ht="13.5" customHeight="1">
      <c r="B32" s="2"/>
      <c r="C32" s="13" t="s">
        <v>28</v>
      </c>
      <c r="D32" s="46">
        <f t="shared" si="4"/>
        <v>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  <c r="K32" s="46">
        <v>0</v>
      </c>
      <c r="L32" s="46">
        <v>0</v>
      </c>
      <c r="M32" s="46">
        <f t="shared" si="5"/>
        <v>0</v>
      </c>
      <c r="N32" s="46">
        <v>0</v>
      </c>
      <c r="O32" s="193">
        <f t="shared" si="2"/>
        <v>0</v>
      </c>
      <c r="P32" s="194">
        <v>0</v>
      </c>
      <c r="Q32" s="195">
        <v>0</v>
      </c>
      <c r="R32" s="194">
        <v>0</v>
      </c>
      <c r="S32" s="47">
        <v>0</v>
      </c>
      <c r="T32" s="80" t="str">
        <f t="shared" si="3"/>
        <v>-</v>
      </c>
      <c r="U32" s="81" t="str">
        <f t="shared" si="1"/>
        <v>-</v>
      </c>
      <c r="V32" s="5"/>
    </row>
    <row r="33" spans="2:22" ht="13.5" customHeight="1">
      <c r="B33" s="2"/>
      <c r="C33" s="13" t="s">
        <v>29</v>
      </c>
      <c r="D33" s="46">
        <f t="shared" si="4"/>
        <v>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  <c r="K33" s="46">
        <v>0</v>
      </c>
      <c r="L33" s="46">
        <v>0</v>
      </c>
      <c r="M33" s="46">
        <f t="shared" si="5"/>
        <v>0</v>
      </c>
      <c r="N33" s="46">
        <v>0</v>
      </c>
      <c r="O33" s="193">
        <f t="shared" si="2"/>
        <v>0</v>
      </c>
      <c r="P33" s="194">
        <v>0</v>
      </c>
      <c r="Q33" s="195">
        <v>0</v>
      </c>
      <c r="R33" s="205">
        <v>0</v>
      </c>
      <c r="S33" s="47">
        <v>0</v>
      </c>
      <c r="T33" s="80" t="str">
        <f t="shared" si="3"/>
        <v>-</v>
      </c>
      <c r="U33" s="81" t="str">
        <f t="shared" si="1"/>
        <v>-</v>
      </c>
      <c r="V33" s="5"/>
    </row>
    <row r="34" spans="2:22" ht="13.5" customHeight="1">
      <c r="B34" s="2"/>
      <c r="C34" s="14" t="s">
        <v>30</v>
      </c>
      <c r="D34" s="50">
        <f t="shared" si="4"/>
        <v>1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1</v>
      </c>
      <c r="K34" s="50">
        <v>0</v>
      </c>
      <c r="L34" s="50">
        <v>0</v>
      </c>
      <c r="M34" s="50">
        <f t="shared" si="5"/>
        <v>0</v>
      </c>
      <c r="N34" s="50">
        <v>0</v>
      </c>
      <c r="O34" s="196">
        <f t="shared" si="2"/>
        <v>0</v>
      </c>
      <c r="P34" s="199">
        <v>0</v>
      </c>
      <c r="Q34" s="198">
        <v>0</v>
      </c>
      <c r="R34" s="197">
        <v>0</v>
      </c>
      <c r="S34" s="51">
        <v>0</v>
      </c>
      <c r="T34" s="82" t="str">
        <f t="shared" si="3"/>
        <v>-</v>
      </c>
      <c r="U34" s="83" t="str">
        <f t="shared" si="1"/>
        <v>-</v>
      </c>
      <c r="V34" s="5"/>
    </row>
    <row r="35" spans="2:22" ht="13.5" customHeight="1">
      <c r="B35" s="22"/>
      <c r="C35" s="113" t="s">
        <v>183</v>
      </c>
      <c r="D35" s="114">
        <f t="shared" si="4"/>
        <v>130</v>
      </c>
      <c r="E35" s="114">
        <f aca="true" t="shared" si="9" ref="E35:L35">SUM(E24:E34)</f>
        <v>0</v>
      </c>
      <c r="F35" s="114">
        <f t="shared" si="9"/>
        <v>0</v>
      </c>
      <c r="G35" s="114">
        <f t="shared" si="9"/>
        <v>13</v>
      </c>
      <c r="H35" s="114">
        <f t="shared" si="9"/>
        <v>7</v>
      </c>
      <c r="I35" s="114">
        <f t="shared" si="9"/>
        <v>41</v>
      </c>
      <c r="J35" s="114">
        <f t="shared" si="9"/>
        <v>57</v>
      </c>
      <c r="K35" s="114">
        <f t="shared" si="9"/>
        <v>2</v>
      </c>
      <c r="L35" s="114">
        <f t="shared" si="9"/>
        <v>10</v>
      </c>
      <c r="M35" s="114">
        <f t="shared" si="5"/>
        <v>61</v>
      </c>
      <c r="N35" s="114">
        <f>SUM(N24:N34)</f>
        <v>55</v>
      </c>
      <c r="O35" s="200">
        <f t="shared" si="2"/>
        <v>5092.7</v>
      </c>
      <c r="P35" s="201">
        <f>SUM(P24:P34)</f>
        <v>1617.8</v>
      </c>
      <c r="Q35" s="202">
        <f>SUM(Q24:Q34)</f>
        <v>0</v>
      </c>
      <c r="R35" s="201">
        <f>SUM(R24:R34)</f>
        <v>3474.9</v>
      </c>
      <c r="S35" s="115">
        <f>SUM(S24:S34)</f>
        <v>418156.51</v>
      </c>
      <c r="T35" s="116">
        <f t="shared" si="3"/>
        <v>82.10900111924913</v>
      </c>
      <c r="U35" s="117">
        <f t="shared" si="1"/>
        <v>92.59454545454545</v>
      </c>
      <c r="V35" s="5"/>
    </row>
    <row r="36" spans="2:22" ht="13.5" customHeight="1">
      <c r="B36" s="277" t="s">
        <v>198</v>
      </c>
      <c r="C36" s="278"/>
      <c r="D36" s="40">
        <f t="shared" si="4"/>
        <v>585</v>
      </c>
      <c r="E36" s="54">
        <f aca="true" t="shared" si="10" ref="E36:L36">E10+E16+E23+E35</f>
        <v>2</v>
      </c>
      <c r="F36" s="54">
        <f t="shared" si="10"/>
        <v>0</v>
      </c>
      <c r="G36" s="54">
        <f t="shared" si="10"/>
        <v>37</v>
      </c>
      <c r="H36" s="54">
        <f t="shared" si="10"/>
        <v>20</v>
      </c>
      <c r="I36" s="54">
        <f>I10+I16+I23+I35</f>
        <v>219</v>
      </c>
      <c r="J36" s="54">
        <f t="shared" si="10"/>
        <v>245</v>
      </c>
      <c r="K36" s="54">
        <f t="shared" si="10"/>
        <v>9</v>
      </c>
      <c r="L36" s="54">
        <f t="shared" si="10"/>
        <v>53</v>
      </c>
      <c r="M36" s="54">
        <f t="shared" si="5"/>
        <v>278</v>
      </c>
      <c r="N36" s="54">
        <f>N10+N16+N23+N35</f>
        <v>266</v>
      </c>
      <c r="O36" s="206">
        <f aca="true" t="shared" si="11" ref="O36:O75">IF(AND(P36=0,Q36=0,R36=0),0,SUM(P36:R36))</f>
        <v>34841.5</v>
      </c>
      <c r="P36" s="207">
        <f>P10+P16+P23+P35</f>
        <v>7041.1</v>
      </c>
      <c r="Q36" s="208">
        <f>Q10+Q16+Q23+Q35</f>
        <v>0</v>
      </c>
      <c r="R36" s="208">
        <f>R10+R16+R23+R35</f>
        <v>27800.4</v>
      </c>
      <c r="S36" s="55">
        <f>S10+S16+S23+S35</f>
        <v>2561494.38</v>
      </c>
      <c r="T36" s="56">
        <f aca="true" t="shared" si="12" ref="T36:T75">IF(O36=0,"-",S36/O36)</f>
        <v>73.51848743595998</v>
      </c>
      <c r="U36" s="57">
        <f aca="true" t="shared" si="13" ref="U36:U75">IF(O36=0,"-",O36/N36)</f>
        <v>130.9830827067669</v>
      </c>
      <c r="V36" s="5"/>
    </row>
    <row r="37" spans="2:22" ht="13.5" customHeight="1">
      <c r="B37" s="2"/>
      <c r="C37" s="13" t="s">
        <v>199</v>
      </c>
      <c r="D37" s="46">
        <f t="shared" si="4"/>
        <v>9</v>
      </c>
      <c r="E37" s="46">
        <v>0</v>
      </c>
      <c r="F37" s="46">
        <v>0</v>
      </c>
      <c r="G37" s="46">
        <v>0</v>
      </c>
      <c r="H37" s="46">
        <v>2</v>
      </c>
      <c r="I37" s="46">
        <v>6</v>
      </c>
      <c r="J37" s="46">
        <v>0</v>
      </c>
      <c r="K37" s="46">
        <v>1</v>
      </c>
      <c r="L37" s="46">
        <v>0</v>
      </c>
      <c r="M37" s="46">
        <f t="shared" si="5"/>
        <v>8</v>
      </c>
      <c r="N37" s="46">
        <v>6</v>
      </c>
      <c r="O37" s="193">
        <f t="shared" si="11"/>
        <v>1961.9</v>
      </c>
      <c r="P37" s="194">
        <v>0</v>
      </c>
      <c r="Q37" s="195">
        <v>0</v>
      </c>
      <c r="R37" s="194">
        <v>1961.9</v>
      </c>
      <c r="S37" s="47">
        <v>100791.11</v>
      </c>
      <c r="T37" s="48">
        <f t="shared" si="12"/>
        <v>51.374234160762526</v>
      </c>
      <c r="U37" s="49">
        <f t="shared" si="13"/>
        <v>326.98333333333335</v>
      </c>
      <c r="V37" s="5"/>
    </row>
    <row r="38" spans="2:22" ht="13.5" customHeight="1">
      <c r="B38" s="287" t="s">
        <v>31</v>
      </c>
      <c r="C38" s="13" t="s">
        <v>32</v>
      </c>
      <c r="D38" s="46">
        <f t="shared" si="4"/>
        <v>11</v>
      </c>
      <c r="E38" s="46">
        <v>0</v>
      </c>
      <c r="F38" s="46">
        <v>0</v>
      </c>
      <c r="G38" s="46">
        <v>6</v>
      </c>
      <c r="H38" s="46">
        <v>1</v>
      </c>
      <c r="I38" s="46">
        <v>3</v>
      </c>
      <c r="J38" s="46">
        <v>0</v>
      </c>
      <c r="K38" s="46">
        <v>1</v>
      </c>
      <c r="L38" s="46">
        <v>0</v>
      </c>
      <c r="M38" s="46">
        <f t="shared" si="5"/>
        <v>10</v>
      </c>
      <c r="N38" s="46">
        <v>9</v>
      </c>
      <c r="O38" s="193">
        <f t="shared" si="11"/>
        <v>2498.8</v>
      </c>
      <c r="P38" s="194">
        <v>1792.3</v>
      </c>
      <c r="Q38" s="195">
        <v>0</v>
      </c>
      <c r="R38" s="194">
        <v>706.5</v>
      </c>
      <c r="S38" s="47">
        <v>168632.85</v>
      </c>
      <c r="T38" s="48">
        <f t="shared" si="12"/>
        <v>67.48553305586681</v>
      </c>
      <c r="U38" s="49">
        <f t="shared" si="13"/>
        <v>277.64444444444445</v>
      </c>
      <c r="V38" s="5"/>
    </row>
    <row r="39" spans="2:22" ht="13.5" customHeight="1">
      <c r="B39" s="287"/>
      <c r="C39" s="14" t="s">
        <v>33</v>
      </c>
      <c r="D39" s="50">
        <f t="shared" si="4"/>
        <v>8</v>
      </c>
      <c r="E39" s="50">
        <v>0</v>
      </c>
      <c r="F39" s="50">
        <v>0</v>
      </c>
      <c r="G39" s="50">
        <v>1</v>
      </c>
      <c r="H39" s="50">
        <v>1</v>
      </c>
      <c r="I39" s="50">
        <v>3</v>
      </c>
      <c r="J39" s="50">
        <v>1</v>
      </c>
      <c r="K39" s="50">
        <v>2</v>
      </c>
      <c r="L39" s="50">
        <v>0</v>
      </c>
      <c r="M39" s="50">
        <f t="shared" si="5"/>
        <v>5</v>
      </c>
      <c r="N39" s="50">
        <v>5</v>
      </c>
      <c r="O39" s="196">
        <f t="shared" si="11"/>
        <v>550.7</v>
      </c>
      <c r="P39" s="199">
        <v>70.7</v>
      </c>
      <c r="Q39" s="198">
        <v>0</v>
      </c>
      <c r="R39" s="199">
        <v>480</v>
      </c>
      <c r="S39" s="51">
        <v>24300.64</v>
      </c>
      <c r="T39" s="52">
        <f t="shared" si="12"/>
        <v>44.12682041038678</v>
      </c>
      <c r="U39" s="53">
        <f t="shared" si="13"/>
        <v>110.14000000000001</v>
      </c>
      <c r="V39" s="5"/>
    </row>
    <row r="40" spans="2:22" ht="13.5" customHeight="1">
      <c r="B40" s="22"/>
      <c r="C40" s="113" t="s">
        <v>183</v>
      </c>
      <c r="D40" s="114">
        <f t="shared" si="4"/>
        <v>28</v>
      </c>
      <c r="E40" s="114">
        <f aca="true" t="shared" si="14" ref="E40:L40">SUM(E37:E39)</f>
        <v>0</v>
      </c>
      <c r="F40" s="114">
        <f t="shared" si="14"/>
        <v>0</v>
      </c>
      <c r="G40" s="114">
        <f t="shared" si="14"/>
        <v>7</v>
      </c>
      <c r="H40" s="114">
        <f t="shared" si="14"/>
        <v>4</v>
      </c>
      <c r="I40" s="114">
        <f t="shared" si="14"/>
        <v>12</v>
      </c>
      <c r="J40" s="114">
        <f t="shared" si="14"/>
        <v>1</v>
      </c>
      <c r="K40" s="114">
        <f t="shared" si="14"/>
        <v>4</v>
      </c>
      <c r="L40" s="114">
        <f t="shared" si="14"/>
        <v>0</v>
      </c>
      <c r="M40" s="114">
        <f t="shared" si="5"/>
        <v>23</v>
      </c>
      <c r="N40" s="114">
        <f>SUM(N37:N39)</f>
        <v>20</v>
      </c>
      <c r="O40" s="200">
        <f t="shared" si="11"/>
        <v>5011.4</v>
      </c>
      <c r="P40" s="201">
        <f>SUM(P37:P39)</f>
        <v>1863</v>
      </c>
      <c r="Q40" s="202">
        <f>SUM(Q37:Q39)</f>
        <v>0</v>
      </c>
      <c r="R40" s="201">
        <f>SUM(R37:R39)</f>
        <v>3148.4</v>
      </c>
      <c r="S40" s="115">
        <f>SUM(S37:S39)</f>
        <v>293724.60000000003</v>
      </c>
      <c r="T40" s="116">
        <f t="shared" si="12"/>
        <v>58.61128626731054</v>
      </c>
      <c r="U40" s="117">
        <f t="shared" si="13"/>
        <v>250.57</v>
      </c>
      <c r="V40" s="5"/>
    </row>
    <row r="41" spans="2:22" ht="13.5" customHeight="1">
      <c r="B41" s="2"/>
      <c r="C41" s="13" t="s">
        <v>163</v>
      </c>
      <c r="D41" s="46">
        <f t="shared" si="4"/>
        <v>15</v>
      </c>
      <c r="E41" s="46">
        <v>0</v>
      </c>
      <c r="F41" s="46">
        <v>0</v>
      </c>
      <c r="G41" s="46">
        <v>3</v>
      </c>
      <c r="H41" s="46">
        <v>2</v>
      </c>
      <c r="I41" s="46">
        <v>6</v>
      </c>
      <c r="J41" s="46">
        <v>3</v>
      </c>
      <c r="K41" s="46">
        <v>1</v>
      </c>
      <c r="L41" s="46">
        <v>0</v>
      </c>
      <c r="M41" s="46">
        <f t="shared" si="5"/>
        <v>11</v>
      </c>
      <c r="N41" s="46">
        <v>11</v>
      </c>
      <c r="O41" s="193">
        <f t="shared" si="11"/>
        <v>1423.1</v>
      </c>
      <c r="P41" s="194">
        <v>788</v>
      </c>
      <c r="Q41" s="195">
        <v>0</v>
      </c>
      <c r="R41" s="194">
        <v>635.1</v>
      </c>
      <c r="S41" s="47">
        <v>67190.18</v>
      </c>
      <c r="T41" s="48">
        <f t="shared" si="12"/>
        <v>47.21395544937109</v>
      </c>
      <c r="U41" s="49">
        <f t="shared" si="13"/>
        <v>129.37272727272727</v>
      </c>
      <c r="V41" s="5"/>
    </row>
    <row r="42" spans="2:22" ht="13.5" customHeight="1">
      <c r="B42" s="24" t="s">
        <v>253</v>
      </c>
      <c r="C42" s="13" t="s">
        <v>200</v>
      </c>
      <c r="D42" s="46">
        <f t="shared" si="4"/>
        <v>3</v>
      </c>
      <c r="E42" s="46">
        <v>0</v>
      </c>
      <c r="F42" s="46">
        <v>0</v>
      </c>
      <c r="G42" s="46">
        <v>2</v>
      </c>
      <c r="H42" s="46">
        <v>1</v>
      </c>
      <c r="I42" s="46">
        <v>0</v>
      </c>
      <c r="J42" s="46">
        <v>0</v>
      </c>
      <c r="K42" s="46">
        <v>0</v>
      </c>
      <c r="L42" s="46">
        <v>0</v>
      </c>
      <c r="M42" s="46">
        <f t="shared" si="5"/>
        <v>3</v>
      </c>
      <c r="N42" s="46">
        <v>2</v>
      </c>
      <c r="O42" s="193">
        <f t="shared" si="11"/>
        <v>852.2</v>
      </c>
      <c r="P42" s="209">
        <v>852.2</v>
      </c>
      <c r="Q42" s="195">
        <v>0</v>
      </c>
      <c r="R42" s="194">
        <v>0</v>
      </c>
      <c r="S42" s="47">
        <v>32980.14</v>
      </c>
      <c r="T42" s="48">
        <f t="shared" si="12"/>
        <v>38.699999999999996</v>
      </c>
      <c r="U42" s="49">
        <f t="shared" si="13"/>
        <v>426.1</v>
      </c>
      <c r="V42" s="5"/>
    </row>
    <row r="43" spans="2:22" ht="13.5" customHeight="1">
      <c r="B43" s="24"/>
      <c r="C43" s="14" t="s">
        <v>34</v>
      </c>
      <c r="D43" s="50">
        <f t="shared" si="4"/>
        <v>3</v>
      </c>
      <c r="E43" s="50">
        <v>0</v>
      </c>
      <c r="F43" s="50">
        <v>0</v>
      </c>
      <c r="G43" s="50">
        <v>1</v>
      </c>
      <c r="H43" s="50">
        <v>2</v>
      </c>
      <c r="I43" s="50">
        <v>0</v>
      </c>
      <c r="J43" s="50">
        <v>0</v>
      </c>
      <c r="K43" s="50">
        <v>0</v>
      </c>
      <c r="L43" s="50">
        <v>0</v>
      </c>
      <c r="M43" s="50">
        <f t="shared" si="5"/>
        <v>3</v>
      </c>
      <c r="N43" s="50">
        <v>2</v>
      </c>
      <c r="O43" s="196">
        <f t="shared" si="11"/>
        <v>484.9</v>
      </c>
      <c r="P43" s="199">
        <v>484.9</v>
      </c>
      <c r="Q43" s="198">
        <v>0</v>
      </c>
      <c r="R43" s="199">
        <v>0</v>
      </c>
      <c r="S43" s="84">
        <v>18430.23</v>
      </c>
      <c r="T43" s="52">
        <f t="shared" si="12"/>
        <v>38.0083109919571</v>
      </c>
      <c r="U43" s="53">
        <f t="shared" si="13"/>
        <v>242.45</v>
      </c>
      <c r="V43" s="5"/>
    </row>
    <row r="44" spans="2:22" ht="13.5" customHeight="1">
      <c r="B44" s="12"/>
      <c r="C44" s="126" t="s">
        <v>201</v>
      </c>
      <c r="D44" s="127">
        <f t="shared" si="4"/>
        <v>21</v>
      </c>
      <c r="E44" s="127">
        <f aca="true" t="shared" si="15" ref="E44:L44">SUM(E41:E43)</f>
        <v>0</v>
      </c>
      <c r="F44" s="127">
        <f t="shared" si="15"/>
        <v>0</v>
      </c>
      <c r="G44" s="127">
        <f t="shared" si="15"/>
        <v>6</v>
      </c>
      <c r="H44" s="127">
        <f t="shared" si="15"/>
        <v>5</v>
      </c>
      <c r="I44" s="127">
        <f t="shared" si="15"/>
        <v>6</v>
      </c>
      <c r="J44" s="127">
        <f t="shared" si="15"/>
        <v>3</v>
      </c>
      <c r="K44" s="127">
        <f t="shared" si="15"/>
        <v>1</v>
      </c>
      <c r="L44" s="127">
        <f t="shared" si="15"/>
        <v>0</v>
      </c>
      <c r="M44" s="127">
        <f t="shared" si="5"/>
        <v>17</v>
      </c>
      <c r="N44" s="127">
        <f>SUM(N41:N43)</f>
        <v>15</v>
      </c>
      <c r="O44" s="143">
        <f t="shared" si="11"/>
        <v>2760.2</v>
      </c>
      <c r="P44" s="210">
        <f>SUM(P41:P43)</f>
        <v>2125.1</v>
      </c>
      <c r="Q44" s="210">
        <f>SUM(Q41:Q43)</f>
        <v>0</v>
      </c>
      <c r="R44" s="210">
        <f>SUM(R41:R43)</f>
        <v>635.1</v>
      </c>
      <c r="S44" s="129">
        <f>SUM(S41:S43)</f>
        <v>118600.54999999999</v>
      </c>
      <c r="T44" s="129">
        <f t="shared" si="12"/>
        <v>42.96810013767118</v>
      </c>
      <c r="U44" s="130">
        <f t="shared" si="13"/>
        <v>184.01333333333332</v>
      </c>
      <c r="V44" s="5"/>
    </row>
    <row r="45" spans="2:22" ht="13.5" customHeight="1">
      <c r="B45" s="288" t="s">
        <v>130</v>
      </c>
      <c r="C45" s="289"/>
      <c r="D45" s="131">
        <f aca="true" t="shared" si="16" ref="D45:N45">D44+D40</f>
        <v>49</v>
      </c>
      <c r="E45" s="132">
        <f t="shared" si="16"/>
        <v>0</v>
      </c>
      <c r="F45" s="132">
        <f t="shared" si="16"/>
        <v>0</v>
      </c>
      <c r="G45" s="132">
        <f t="shared" si="16"/>
        <v>13</v>
      </c>
      <c r="H45" s="132">
        <f t="shared" si="16"/>
        <v>9</v>
      </c>
      <c r="I45" s="132">
        <f t="shared" si="16"/>
        <v>18</v>
      </c>
      <c r="J45" s="132">
        <f t="shared" si="16"/>
        <v>4</v>
      </c>
      <c r="K45" s="132">
        <f t="shared" si="16"/>
        <v>5</v>
      </c>
      <c r="L45" s="132">
        <f t="shared" si="16"/>
        <v>0</v>
      </c>
      <c r="M45" s="132">
        <f t="shared" si="16"/>
        <v>40</v>
      </c>
      <c r="N45" s="132">
        <f t="shared" si="16"/>
        <v>35</v>
      </c>
      <c r="O45" s="134">
        <f t="shared" si="11"/>
        <v>7771.6</v>
      </c>
      <c r="P45" s="211">
        <f>P44+P40</f>
        <v>3988.1</v>
      </c>
      <c r="Q45" s="211">
        <f>Q44+Q40</f>
        <v>0</v>
      </c>
      <c r="R45" s="211">
        <f>R44+R40</f>
        <v>3783.5</v>
      </c>
      <c r="S45" s="134">
        <f>S44+S40</f>
        <v>412325.15</v>
      </c>
      <c r="T45" s="135">
        <f t="shared" si="12"/>
        <v>53.05537469761696</v>
      </c>
      <c r="U45" s="136">
        <f t="shared" si="13"/>
        <v>222.0457142857143</v>
      </c>
      <c r="V45" s="5"/>
    </row>
    <row r="46" spans="2:22" ht="13.5" customHeight="1" thickBot="1">
      <c r="B46" s="285" t="s">
        <v>175</v>
      </c>
      <c r="C46" s="286"/>
      <c r="D46" s="137">
        <f aca="true" t="shared" si="17" ref="D46:D85">SUM(E46:L46)</f>
        <v>634</v>
      </c>
      <c r="E46" s="138">
        <f aca="true" t="shared" si="18" ref="E46:L46">E36+E45</f>
        <v>2</v>
      </c>
      <c r="F46" s="138">
        <f t="shared" si="18"/>
        <v>0</v>
      </c>
      <c r="G46" s="138">
        <f>G36+G45</f>
        <v>50</v>
      </c>
      <c r="H46" s="138">
        <f t="shared" si="18"/>
        <v>29</v>
      </c>
      <c r="I46" s="138">
        <f t="shared" si="18"/>
        <v>237</v>
      </c>
      <c r="J46" s="138">
        <f t="shared" si="18"/>
        <v>249</v>
      </c>
      <c r="K46" s="138">
        <f t="shared" si="18"/>
        <v>14</v>
      </c>
      <c r="L46" s="138">
        <f t="shared" si="18"/>
        <v>53</v>
      </c>
      <c r="M46" s="138">
        <f aca="true" t="shared" si="19" ref="M46:M52">SUM(E46:I46)</f>
        <v>318</v>
      </c>
      <c r="N46" s="138">
        <f>N36+N45</f>
        <v>301</v>
      </c>
      <c r="O46" s="212">
        <f t="shared" si="11"/>
        <v>42613.100000000006</v>
      </c>
      <c r="P46" s="213">
        <f>P36+P45</f>
        <v>11029.2</v>
      </c>
      <c r="Q46" s="214">
        <f>Q36+Q45</f>
        <v>0</v>
      </c>
      <c r="R46" s="213">
        <f>R36+R45</f>
        <v>31583.9</v>
      </c>
      <c r="S46" s="139">
        <f>S36+S45</f>
        <v>2973819.53</v>
      </c>
      <c r="T46" s="140">
        <f t="shared" si="12"/>
        <v>69.78651001687273</v>
      </c>
      <c r="U46" s="141">
        <f t="shared" si="13"/>
        <v>141.57176079734222</v>
      </c>
      <c r="V46" s="5"/>
    </row>
    <row r="47" spans="1:22" ht="13.5" customHeight="1">
      <c r="A47" s="31"/>
      <c r="B47" s="31"/>
      <c r="C47" s="70" t="s">
        <v>202</v>
      </c>
      <c r="D47" s="85">
        <f t="shared" si="17"/>
        <v>34</v>
      </c>
      <c r="E47" s="85">
        <v>0</v>
      </c>
      <c r="F47" s="85">
        <v>0</v>
      </c>
      <c r="G47" s="85">
        <v>0</v>
      </c>
      <c r="H47" s="85">
        <v>0</v>
      </c>
      <c r="I47" s="85">
        <v>14</v>
      </c>
      <c r="J47" s="85">
        <v>19</v>
      </c>
      <c r="K47" s="85">
        <v>0</v>
      </c>
      <c r="L47" s="85">
        <v>1</v>
      </c>
      <c r="M47" s="85">
        <f t="shared" si="19"/>
        <v>14</v>
      </c>
      <c r="N47" s="85">
        <v>14</v>
      </c>
      <c r="O47" s="215">
        <f t="shared" si="11"/>
        <v>882.8</v>
      </c>
      <c r="P47" s="216">
        <v>0</v>
      </c>
      <c r="Q47" s="217">
        <v>0</v>
      </c>
      <c r="R47" s="216">
        <v>882.8</v>
      </c>
      <c r="S47" s="86">
        <v>31393.13</v>
      </c>
      <c r="T47" s="87">
        <f t="shared" si="12"/>
        <v>35.560863162664255</v>
      </c>
      <c r="U47" s="88">
        <f t="shared" si="13"/>
        <v>63.05714285714286</v>
      </c>
      <c r="V47" s="5" t="s">
        <v>277</v>
      </c>
    </row>
    <row r="48" spans="1:22" ht="13.5" customHeight="1">
      <c r="A48" s="25"/>
      <c r="B48" s="276" t="s">
        <v>178</v>
      </c>
      <c r="C48" s="13" t="s">
        <v>119</v>
      </c>
      <c r="D48" s="46">
        <f>SUM(E48:L48)</f>
        <v>107</v>
      </c>
      <c r="E48" s="46">
        <v>0</v>
      </c>
      <c r="F48" s="46">
        <v>0</v>
      </c>
      <c r="G48" s="46">
        <v>0</v>
      </c>
      <c r="H48" s="46">
        <v>0</v>
      </c>
      <c r="I48" s="46">
        <v>67</v>
      </c>
      <c r="J48" s="46">
        <v>40</v>
      </c>
      <c r="K48" s="46">
        <f>-K384</f>
        <v>0</v>
      </c>
      <c r="L48" s="46">
        <v>0</v>
      </c>
      <c r="M48" s="46">
        <f t="shared" si="19"/>
        <v>67</v>
      </c>
      <c r="N48" s="46">
        <v>67</v>
      </c>
      <c r="O48" s="218">
        <f>IF(AND(P48=0,Q48=0,R48=0),0,SUM(P48:R48))</f>
        <v>3990.6</v>
      </c>
      <c r="P48" s="194">
        <v>0</v>
      </c>
      <c r="Q48" s="195">
        <v>0</v>
      </c>
      <c r="R48" s="195">
        <v>3990.6</v>
      </c>
      <c r="S48" s="47">
        <v>255085.12</v>
      </c>
      <c r="T48" s="48">
        <f>IF(O48=0,"-",S48/O48)</f>
        <v>63.92149551445898</v>
      </c>
      <c r="U48" s="49">
        <f>IF(O48=0,"-",O48/N48)</f>
        <v>59.561194029850746</v>
      </c>
      <c r="V48" s="5"/>
    </row>
    <row r="49" spans="1:22" ht="13.5" customHeight="1">
      <c r="A49" s="27"/>
      <c r="B49" s="276"/>
      <c r="C49" s="13" t="s">
        <v>35</v>
      </c>
      <c r="D49" s="46">
        <f>SUM(E49:L49)</f>
        <v>325</v>
      </c>
      <c r="E49" s="46">
        <v>0</v>
      </c>
      <c r="F49" s="46">
        <v>0</v>
      </c>
      <c r="G49" s="46">
        <v>0</v>
      </c>
      <c r="H49" s="46">
        <v>2</v>
      </c>
      <c r="I49" s="46">
        <v>170</v>
      </c>
      <c r="J49" s="46">
        <v>153</v>
      </c>
      <c r="K49" s="46">
        <f>-K385</f>
        <v>0</v>
      </c>
      <c r="L49" s="46">
        <v>0</v>
      </c>
      <c r="M49" s="46">
        <f t="shared" si="19"/>
        <v>172</v>
      </c>
      <c r="N49" s="46">
        <v>172</v>
      </c>
      <c r="O49" s="218">
        <f>IF(AND(P49=0,Q49=0,R49=0),0,SUM(P49:R49))</f>
        <v>10854.8</v>
      </c>
      <c r="P49" s="194">
        <v>0</v>
      </c>
      <c r="Q49" s="195">
        <v>0</v>
      </c>
      <c r="R49" s="194">
        <v>10854.8</v>
      </c>
      <c r="S49" s="47">
        <v>712509.06</v>
      </c>
      <c r="T49" s="48">
        <f>IF(O49=0,"-",S49/O49)</f>
        <v>65.63999889449829</v>
      </c>
      <c r="U49" s="49">
        <f>IF(O49=0,"-",O49/N49)</f>
        <v>63.10930232558139</v>
      </c>
      <c r="V49" s="5"/>
    </row>
    <row r="50" spans="2:22" ht="13.5" customHeight="1">
      <c r="B50" s="276"/>
      <c r="C50" s="13" t="s">
        <v>120</v>
      </c>
      <c r="D50" s="46">
        <f>SUM(E50:L50)</f>
        <v>11</v>
      </c>
      <c r="E50" s="46">
        <v>0</v>
      </c>
      <c r="F50" s="46">
        <v>0</v>
      </c>
      <c r="G50" s="46">
        <v>0</v>
      </c>
      <c r="H50" s="46">
        <v>0</v>
      </c>
      <c r="I50" s="46">
        <v>6</v>
      </c>
      <c r="J50" s="46">
        <v>5</v>
      </c>
      <c r="K50" s="46">
        <f>-K386</f>
        <v>0</v>
      </c>
      <c r="L50" s="46">
        <v>0</v>
      </c>
      <c r="M50" s="46">
        <f t="shared" si="19"/>
        <v>6</v>
      </c>
      <c r="N50" s="46">
        <v>6</v>
      </c>
      <c r="O50" s="218">
        <f>IF(AND(P50=0,Q50=0,R50=0),0,SUM(P50:R50))</f>
        <v>581.9</v>
      </c>
      <c r="P50" s="194">
        <v>0</v>
      </c>
      <c r="Q50" s="195">
        <v>0</v>
      </c>
      <c r="R50" s="194">
        <v>581.9</v>
      </c>
      <c r="S50" s="47">
        <v>18325.31</v>
      </c>
      <c r="T50" s="48">
        <f>IF(O50=0,"-",S50/O50)</f>
        <v>31.49219797216017</v>
      </c>
      <c r="U50" s="49">
        <f>IF(O50=0,"-",O50/N50)</f>
        <v>96.98333333333333</v>
      </c>
      <c r="V50" s="5"/>
    </row>
    <row r="51" spans="2:22" ht="13.5" customHeight="1">
      <c r="B51" s="26"/>
      <c r="C51" s="13" t="s">
        <v>121</v>
      </c>
      <c r="D51" s="46">
        <f>SUM(E51:L51)</f>
        <v>33</v>
      </c>
      <c r="E51" s="46">
        <v>0</v>
      </c>
      <c r="F51" s="46">
        <v>0</v>
      </c>
      <c r="G51" s="46">
        <v>0</v>
      </c>
      <c r="H51" s="46">
        <v>0</v>
      </c>
      <c r="I51" s="46">
        <v>11</v>
      </c>
      <c r="J51" s="46">
        <v>22</v>
      </c>
      <c r="K51" s="46">
        <f>-K387</f>
        <v>0</v>
      </c>
      <c r="L51" s="46">
        <v>0</v>
      </c>
      <c r="M51" s="46">
        <f t="shared" si="19"/>
        <v>11</v>
      </c>
      <c r="N51" s="46">
        <v>11</v>
      </c>
      <c r="O51" s="218">
        <f>IF(AND(P51=0,Q51=0,R51=0),0,SUM(P51:R51))</f>
        <v>1364.1</v>
      </c>
      <c r="P51" s="194">
        <v>0</v>
      </c>
      <c r="Q51" s="195">
        <v>0</v>
      </c>
      <c r="R51" s="194">
        <v>1364.1</v>
      </c>
      <c r="S51" s="47">
        <v>71305.09</v>
      </c>
      <c r="T51" s="48">
        <f>IF(O51=0,"-",S51/O51)</f>
        <v>52.27262664027564</v>
      </c>
      <c r="U51" s="49">
        <f>IF(O51=0,"-",O51/N51)</f>
        <v>124.0090909090909</v>
      </c>
      <c r="V51" s="5"/>
    </row>
    <row r="52" spans="2:22" ht="13.5" customHeight="1">
      <c r="B52" s="26"/>
      <c r="C52" s="13" t="s">
        <v>122</v>
      </c>
      <c r="D52" s="46">
        <f>SUM(E52:L52)</f>
        <v>13</v>
      </c>
      <c r="E52" s="46">
        <v>0</v>
      </c>
      <c r="F52" s="46">
        <v>0</v>
      </c>
      <c r="G52" s="46">
        <v>0</v>
      </c>
      <c r="H52" s="46">
        <v>0</v>
      </c>
      <c r="I52" s="46">
        <v>8</v>
      </c>
      <c r="J52" s="46">
        <v>5</v>
      </c>
      <c r="K52" s="46">
        <f>-K388</f>
        <v>0</v>
      </c>
      <c r="L52" s="46">
        <v>0</v>
      </c>
      <c r="M52" s="38">
        <f t="shared" si="19"/>
        <v>8</v>
      </c>
      <c r="N52" s="46">
        <v>8</v>
      </c>
      <c r="O52" s="218">
        <f>IF(AND(P52=0,Q52=0,R52=0),0,SUM(P52:R52))</f>
        <v>1588</v>
      </c>
      <c r="P52" s="194">
        <v>0</v>
      </c>
      <c r="Q52" s="195">
        <v>0</v>
      </c>
      <c r="R52" s="194">
        <v>1588</v>
      </c>
      <c r="S52" s="47">
        <v>120012.99</v>
      </c>
      <c r="T52" s="48">
        <f>IF(O52=0,"-",S52/O52)</f>
        <v>75.5749307304786</v>
      </c>
      <c r="U52" s="49">
        <f>IF(O52=0,"-",O52/N52)</f>
        <v>198.5</v>
      </c>
      <c r="V52" s="5"/>
    </row>
    <row r="53" spans="1:22" ht="13.5" customHeight="1">
      <c r="A53" s="24"/>
      <c r="B53" s="28"/>
      <c r="C53" s="126" t="s">
        <v>203</v>
      </c>
      <c r="D53" s="127">
        <f t="shared" si="17"/>
        <v>523</v>
      </c>
      <c r="E53" s="127">
        <f>SUM(E47:E52)</f>
        <v>0</v>
      </c>
      <c r="F53" s="127">
        <f aca="true" t="shared" si="20" ref="F53:S53">SUM(F47:F52)</f>
        <v>0</v>
      </c>
      <c r="G53" s="127">
        <f t="shared" si="20"/>
        <v>0</v>
      </c>
      <c r="H53" s="127">
        <f>SUM(H47:H52)</f>
        <v>2</v>
      </c>
      <c r="I53" s="127">
        <f t="shared" si="20"/>
        <v>276</v>
      </c>
      <c r="J53" s="127">
        <f t="shared" si="20"/>
        <v>244</v>
      </c>
      <c r="K53" s="127">
        <f t="shared" si="20"/>
        <v>0</v>
      </c>
      <c r="L53" s="127">
        <f t="shared" si="20"/>
        <v>1</v>
      </c>
      <c r="M53" s="127">
        <f t="shared" si="20"/>
        <v>278</v>
      </c>
      <c r="N53" s="127">
        <f t="shared" si="20"/>
        <v>278</v>
      </c>
      <c r="O53" s="142">
        <f t="shared" si="20"/>
        <v>19262.199999999997</v>
      </c>
      <c r="P53" s="210">
        <f t="shared" si="20"/>
        <v>0</v>
      </c>
      <c r="Q53" s="210">
        <f t="shared" si="20"/>
        <v>0</v>
      </c>
      <c r="R53" s="210">
        <f>SUM(R47:R52)</f>
        <v>19262.199999999997</v>
      </c>
      <c r="S53" s="142">
        <f t="shared" si="20"/>
        <v>1208630.7000000002</v>
      </c>
      <c r="T53" s="129">
        <f t="shared" si="12"/>
        <v>62.74624393890627</v>
      </c>
      <c r="U53" s="130">
        <f t="shared" si="13"/>
        <v>69.28848920863308</v>
      </c>
      <c r="V53" s="5"/>
    </row>
    <row r="54" spans="1:22" ht="13.5" customHeight="1">
      <c r="A54" s="2" t="s">
        <v>179</v>
      </c>
      <c r="B54" s="2"/>
      <c r="C54" s="13" t="s">
        <v>36</v>
      </c>
      <c r="D54" s="46">
        <f aca="true" t="shared" si="21" ref="D54:D59">SUM(E54:L54)</f>
        <v>35</v>
      </c>
      <c r="E54" s="46">
        <v>0</v>
      </c>
      <c r="F54" s="46">
        <v>0</v>
      </c>
      <c r="G54" s="46">
        <v>0</v>
      </c>
      <c r="H54" s="46">
        <v>0</v>
      </c>
      <c r="I54" s="46">
        <v>23</v>
      </c>
      <c r="J54" s="46">
        <v>12</v>
      </c>
      <c r="K54" s="46">
        <v>0</v>
      </c>
      <c r="L54" s="46">
        <v>0</v>
      </c>
      <c r="M54" s="46">
        <f aca="true" t="shared" si="22" ref="M54:M60">SUM(E54:I54)</f>
        <v>23</v>
      </c>
      <c r="N54" s="46">
        <v>23</v>
      </c>
      <c r="O54" s="193">
        <f t="shared" si="11"/>
        <v>2975</v>
      </c>
      <c r="P54" s="194">
        <v>0</v>
      </c>
      <c r="Q54" s="195">
        <v>0</v>
      </c>
      <c r="R54" s="194">
        <v>2975</v>
      </c>
      <c r="S54" s="47">
        <v>173170</v>
      </c>
      <c r="T54" s="48">
        <f t="shared" si="12"/>
        <v>58.20840336134454</v>
      </c>
      <c r="U54" s="49">
        <f t="shared" si="13"/>
        <v>129.34782608695653</v>
      </c>
      <c r="V54" s="5"/>
    </row>
    <row r="55" spans="1:22" ht="13.5" customHeight="1">
      <c r="A55" s="1"/>
      <c r="B55" s="2"/>
      <c r="C55" s="13" t="s">
        <v>127</v>
      </c>
      <c r="D55" s="46">
        <f t="shared" si="21"/>
        <v>55</v>
      </c>
      <c r="E55" s="46">
        <v>0</v>
      </c>
      <c r="F55" s="46">
        <v>0</v>
      </c>
      <c r="G55" s="46">
        <v>0</v>
      </c>
      <c r="H55" s="46">
        <v>0</v>
      </c>
      <c r="I55" s="46">
        <v>18</v>
      </c>
      <c r="J55" s="46">
        <v>28</v>
      </c>
      <c r="K55" s="46">
        <v>5</v>
      </c>
      <c r="L55" s="46">
        <v>4</v>
      </c>
      <c r="M55" s="46">
        <f t="shared" si="22"/>
        <v>18</v>
      </c>
      <c r="N55" s="46">
        <v>18</v>
      </c>
      <c r="O55" s="218">
        <f>IF(AND(P55=0,Q55=0,R55=0),0,SUM(P55:R55))</f>
        <v>1599</v>
      </c>
      <c r="P55" s="194">
        <v>0</v>
      </c>
      <c r="Q55" s="195">
        <v>0</v>
      </c>
      <c r="R55" s="194">
        <v>1599</v>
      </c>
      <c r="S55" s="47">
        <v>61115.8</v>
      </c>
      <c r="T55" s="48">
        <f>IF(O55=0,"-",S55/O55)</f>
        <v>38.22126328955598</v>
      </c>
      <c r="U55" s="49">
        <f>IF(O55=0,"-",O55/N55)</f>
        <v>88.83333333333333</v>
      </c>
      <c r="V55" s="5"/>
    </row>
    <row r="56" spans="1:22" ht="13.5" customHeight="1">
      <c r="A56" s="1"/>
      <c r="B56" s="2"/>
      <c r="C56" s="13" t="s">
        <v>124</v>
      </c>
      <c r="D56" s="46">
        <f t="shared" si="21"/>
        <v>191</v>
      </c>
      <c r="E56" s="46">
        <v>0</v>
      </c>
      <c r="F56" s="46">
        <v>0</v>
      </c>
      <c r="G56" s="46">
        <v>0</v>
      </c>
      <c r="H56" s="46">
        <v>0</v>
      </c>
      <c r="I56" s="46">
        <v>28</v>
      </c>
      <c r="J56" s="46">
        <v>118</v>
      </c>
      <c r="K56" s="46">
        <v>26</v>
      </c>
      <c r="L56" s="46">
        <v>19</v>
      </c>
      <c r="M56" s="46">
        <f t="shared" si="22"/>
        <v>28</v>
      </c>
      <c r="N56" s="46">
        <v>28</v>
      </c>
      <c r="O56" s="218">
        <f>IF(AND(P56=0,Q56=0,R56=0),0,SUM(P56:R56))</f>
        <v>1535</v>
      </c>
      <c r="P56" s="194">
        <v>0</v>
      </c>
      <c r="Q56" s="195">
        <v>0</v>
      </c>
      <c r="R56" s="194">
        <v>1535</v>
      </c>
      <c r="S56" s="47">
        <v>51766.4</v>
      </c>
      <c r="T56" s="48">
        <f>IF(O56=0,"-",S56/O56)</f>
        <v>33.72403908794789</v>
      </c>
      <c r="U56" s="49">
        <f>IF(O56=0,"-",O56/N56)</f>
        <v>54.82142857142857</v>
      </c>
      <c r="V56" s="5"/>
    </row>
    <row r="57" spans="1:22" ht="13.5" customHeight="1">
      <c r="A57" s="1"/>
      <c r="B57" s="24" t="s">
        <v>37</v>
      </c>
      <c r="C57" s="13" t="s">
        <v>125</v>
      </c>
      <c r="D57" s="46">
        <f t="shared" si="21"/>
        <v>83</v>
      </c>
      <c r="E57" s="46">
        <v>0</v>
      </c>
      <c r="F57" s="46">
        <v>0</v>
      </c>
      <c r="G57" s="46">
        <v>0</v>
      </c>
      <c r="H57" s="46">
        <v>0</v>
      </c>
      <c r="I57" s="46">
        <v>17</v>
      </c>
      <c r="J57" s="46">
        <v>28</v>
      </c>
      <c r="K57" s="46">
        <v>31</v>
      </c>
      <c r="L57" s="46">
        <v>7</v>
      </c>
      <c r="M57" s="46">
        <f t="shared" si="22"/>
        <v>17</v>
      </c>
      <c r="N57" s="46">
        <v>17</v>
      </c>
      <c r="O57" s="218">
        <f>IF(AND(P57=0,Q57=0,R57=0),0,SUM(P57:R57))</f>
        <v>1627</v>
      </c>
      <c r="P57" s="194">
        <v>0</v>
      </c>
      <c r="Q57" s="195">
        <v>0</v>
      </c>
      <c r="R57" s="194">
        <v>1627</v>
      </c>
      <c r="S57" s="47">
        <v>46030.1</v>
      </c>
      <c r="T57" s="48">
        <f>IF(O57=0,"-",S57/O57)</f>
        <v>28.29139520590043</v>
      </c>
      <c r="U57" s="49">
        <f>IF(O57=0,"-",O57/N57)</f>
        <v>95.70588235294117</v>
      </c>
      <c r="V57" s="5"/>
    </row>
    <row r="58" spans="1:22" ht="13.5" customHeight="1">
      <c r="A58" s="1"/>
      <c r="B58" s="24"/>
      <c r="C58" s="13" t="s">
        <v>123</v>
      </c>
      <c r="D58" s="46">
        <f t="shared" si="21"/>
        <v>253</v>
      </c>
      <c r="E58" s="46">
        <v>0</v>
      </c>
      <c r="F58" s="46">
        <v>0</v>
      </c>
      <c r="G58" s="46">
        <v>0</v>
      </c>
      <c r="H58" s="46">
        <v>0</v>
      </c>
      <c r="I58" s="46">
        <v>137</v>
      </c>
      <c r="J58" s="46">
        <v>104</v>
      </c>
      <c r="K58" s="46">
        <v>8</v>
      </c>
      <c r="L58" s="46">
        <v>4</v>
      </c>
      <c r="M58" s="46">
        <f t="shared" si="22"/>
        <v>137</v>
      </c>
      <c r="N58" s="46">
        <v>137</v>
      </c>
      <c r="O58" s="218">
        <f>IF(AND(P58=0,Q58=0,R58=0),0,SUM(P58:R58))</f>
        <v>14097</v>
      </c>
      <c r="P58" s="194">
        <v>0</v>
      </c>
      <c r="Q58" s="195">
        <v>0</v>
      </c>
      <c r="R58" s="194">
        <v>14097</v>
      </c>
      <c r="S58" s="47">
        <v>660750.3</v>
      </c>
      <c r="T58" s="48">
        <f>IF(O58=0,"-",S58/O58)</f>
        <v>46.87169610555438</v>
      </c>
      <c r="U58" s="49">
        <f>IF(O58=0,"-",O58/N58)</f>
        <v>102.89781021897811</v>
      </c>
      <c r="V58" s="5"/>
    </row>
    <row r="59" spans="1:22" ht="13.5" customHeight="1">
      <c r="A59" s="1"/>
      <c r="B59" s="24"/>
      <c r="C59" s="13" t="s">
        <v>126</v>
      </c>
      <c r="D59" s="46">
        <f t="shared" si="21"/>
        <v>51</v>
      </c>
      <c r="E59" s="46">
        <v>0</v>
      </c>
      <c r="F59" s="46">
        <v>0</v>
      </c>
      <c r="G59" s="46">
        <v>0</v>
      </c>
      <c r="H59" s="46">
        <v>0</v>
      </c>
      <c r="I59" s="46">
        <v>39</v>
      </c>
      <c r="J59" s="46">
        <v>9</v>
      </c>
      <c r="K59" s="46">
        <v>3</v>
      </c>
      <c r="L59" s="46">
        <v>0</v>
      </c>
      <c r="M59" s="38">
        <f t="shared" si="22"/>
        <v>39</v>
      </c>
      <c r="N59" s="46">
        <v>39</v>
      </c>
      <c r="O59" s="218">
        <f>IF(AND(P59=0,Q59=0,R59=0),0,SUM(P59:R59))</f>
        <v>3375</v>
      </c>
      <c r="P59" s="194">
        <v>0</v>
      </c>
      <c r="Q59" s="195">
        <v>0</v>
      </c>
      <c r="R59" s="194">
        <v>3375</v>
      </c>
      <c r="S59" s="47">
        <v>163430.6</v>
      </c>
      <c r="T59" s="48">
        <f>IF(O59=0,"-",S59/O59)</f>
        <v>48.42388148148148</v>
      </c>
      <c r="U59" s="49">
        <f>IF(O59=0,"-",O59/N59)</f>
        <v>86.53846153846153</v>
      </c>
      <c r="V59" s="5"/>
    </row>
    <row r="60" spans="1:22" ht="13.5" customHeight="1">
      <c r="A60" s="1"/>
      <c r="B60" s="24"/>
      <c r="C60" s="13" t="s">
        <v>38</v>
      </c>
      <c r="D60" s="46">
        <f t="shared" si="17"/>
        <v>27</v>
      </c>
      <c r="E60" s="46">
        <v>0</v>
      </c>
      <c r="F60" s="46">
        <v>0</v>
      </c>
      <c r="G60" s="46">
        <v>0</v>
      </c>
      <c r="H60" s="46">
        <v>0</v>
      </c>
      <c r="I60" s="46">
        <v>16</v>
      </c>
      <c r="J60" s="46">
        <v>11</v>
      </c>
      <c r="K60" s="46">
        <v>0</v>
      </c>
      <c r="L60" s="46">
        <v>0</v>
      </c>
      <c r="M60" s="46">
        <f t="shared" si="22"/>
        <v>16</v>
      </c>
      <c r="N60" s="46">
        <v>16</v>
      </c>
      <c r="O60" s="193">
        <f t="shared" si="11"/>
        <v>2101</v>
      </c>
      <c r="P60" s="194">
        <v>0</v>
      </c>
      <c r="Q60" s="195">
        <v>0</v>
      </c>
      <c r="R60" s="194">
        <v>2101</v>
      </c>
      <c r="S60" s="47">
        <v>94777</v>
      </c>
      <c r="T60" s="48">
        <f t="shared" si="12"/>
        <v>45.11042360780581</v>
      </c>
      <c r="U60" s="49">
        <f t="shared" si="13"/>
        <v>131.3125</v>
      </c>
      <c r="V60" s="5"/>
    </row>
    <row r="61" spans="2:22" ht="13.5" customHeight="1">
      <c r="B61" s="2"/>
      <c r="C61" s="13" t="s">
        <v>39</v>
      </c>
      <c r="D61" s="46">
        <f t="shared" si="17"/>
        <v>61</v>
      </c>
      <c r="E61" s="46">
        <v>0</v>
      </c>
      <c r="F61" s="46">
        <v>0</v>
      </c>
      <c r="G61" s="46">
        <v>2</v>
      </c>
      <c r="H61" s="46">
        <v>0</v>
      </c>
      <c r="I61" s="46">
        <v>38</v>
      </c>
      <c r="J61" s="46">
        <v>21</v>
      </c>
      <c r="K61" s="46">
        <v>0</v>
      </c>
      <c r="L61" s="46">
        <v>0</v>
      </c>
      <c r="M61" s="46">
        <f>SUM(E61:I61)</f>
        <v>40</v>
      </c>
      <c r="N61" s="46">
        <v>40</v>
      </c>
      <c r="O61" s="193">
        <f t="shared" si="11"/>
        <v>6772</v>
      </c>
      <c r="P61" s="194">
        <v>555</v>
      </c>
      <c r="Q61" s="195">
        <v>0</v>
      </c>
      <c r="R61" s="194">
        <v>6217</v>
      </c>
      <c r="S61" s="47">
        <v>296195.5</v>
      </c>
      <c r="T61" s="48">
        <f t="shared" si="12"/>
        <v>43.738260484347315</v>
      </c>
      <c r="U61" s="49">
        <f t="shared" si="13"/>
        <v>169.3</v>
      </c>
      <c r="V61" s="5"/>
    </row>
    <row r="62" spans="2:22" ht="13.5" customHeight="1">
      <c r="B62" s="22"/>
      <c r="C62" s="126" t="s">
        <v>203</v>
      </c>
      <c r="D62" s="127">
        <f t="shared" si="17"/>
        <v>756</v>
      </c>
      <c r="E62" s="127">
        <f>SUM(E54:E61)</f>
        <v>0</v>
      </c>
      <c r="F62" s="127">
        <f aca="true" t="shared" si="23" ref="F62:L62">SUM(F54:F61)</f>
        <v>0</v>
      </c>
      <c r="G62" s="127">
        <f>SUM(G54:G61)</f>
        <v>2</v>
      </c>
      <c r="H62" s="127">
        <f t="shared" si="23"/>
        <v>0</v>
      </c>
      <c r="I62" s="127">
        <f t="shared" si="23"/>
        <v>316</v>
      </c>
      <c r="J62" s="127">
        <f t="shared" si="23"/>
        <v>331</v>
      </c>
      <c r="K62" s="127">
        <f t="shared" si="23"/>
        <v>73</v>
      </c>
      <c r="L62" s="127">
        <f t="shared" si="23"/>
        <v>34</v>
      </c>
      <c r="M62" s="127">
        <f aca="true" t="shared" si="24" ref="M62:S62">SUM(M54:M61)</f>
        <v>318</v>
      </c>
      <c r="N62" s="127">
        <f t="shared" si="24"/>
        <v>318</v>
      </c>
      <c r="O62" s="142">
        <f t="shared" si="24"/>
        <v>34081</v>
      </c>
      <c r="P62" s="219">
        <f t="shared" si="24"/>
        <v>555</v>
      </c>
      <c r="Q62" s="219">
        <f t="shared" si="24"/>
        <v>0</v>
      </c>
      <c r="R62" s="219">
        <f t="shared" si="24"/>
        <v>33526</v>
      </c>
      <c r="S62" s="143">
        <f t="shared" si="24"/>
        <v>1547235.7000000002</v>
      </c>
      <c r="T62" s="129">
        <f t="shared" si="12"/>
        <v>45.39877644435317</v>
      </c>
      <c r="U62" s="130">
        <f t="shared" si="13"/>
        <v>107.17295597484276</v>
      </c>
      <c r="V62" s="5"/>
    </row>
    <row r="63" spans="1:22" ht="13.5" customHeight="1" thickBot="1">
      <c r="A63" s="29"/>
      <c r="B63" s="285" t="s">
        <v>175</v>
      </c>
      <c r="C63" s="286"/>
      <c r="D63" s="144">
        <f t="shared" si="17"/>
        <v>1279</v>
      </c>
      <c r="E63" s="145">
        <f aca="true" t="shared" si="25" ref="E63:L63">E53+E62</f>
        <v>0</v>
      </c>
      <c r="F63" s="145">
        <f t="shared" si="25"/>
        <v>0</v>
      </c>
      <c r="G63" s="145">
        <f t="shared" si="25"/>
        <v>2</v>
      </c>
      <c r="H63" s="145">
        <f t="shared" si="25"/>
        <v>2</v>
      </c>
      <c r="I63" s="145">
        <f t="shared" si="25"/>
        <v>592</v>
      </c>
      <c r="J63" s="145">
        <f t="shared" si="25"/>
        <v>575</v>
      </c>
      <c r="K63" s="145">
        <f t="shared" si="25"/>
        <v>73</v>
      </c>
      <c r="L63" s="145">
        <f t="shared" si="25"/>
        <v>35</v>
      </c>
      <c r="M63" s="145">
        <f>M62+M53</f>
        <v>596</v>
      </c>
      <c r="N63" s="145">
        <f>N53+N62</f>
        <v>596</v>
      </c>
      <c r="O63" s="220">
        <f t="shared" si="11"/>
        <v>53343.2</v>
      </c>
      <c r="P63" s="221">
        <f>P53+P62</f>
        <v>555</v>
      </c>
      <c r="Q63" s="222">
        <f>Q53+Q62</f>
        <v>0</v>
      </c>
      <c r="R63" s="221">
        <f>R53+R62</f>
        <v>52788.2</v>
      </c>
      <c r="S63" s="146">
        <f>S53+S62</f>
        <v>2755866.4000000004</v>
      </c>
      <c r="T63" s="147">
        <f t="shared" si="12"/>
        <v>51.66293735658904</v>
      </c>
      <c r="U63" s="148">
        <f>IF(O63=0,"-",O63/N63)</f>
        <v>89.50201342281879</v>
      </c>
      <c r="V63" s="5"/>
    </row>
    <row r="64" spans="2:22" ht="13.5" customHeight="1">
      <c r="B64" s="2"/>
      <c r="C64" s="13" t="s">
        <v>62</v>
      </c>
      <c r="D64" s="46">
        <f t="shared" si="17"/>
        <v>85</v>
      </c>
      <c r="E64" s="46">
        <v>0</v>
      </c>
      <c r="F64" s="46">
        <v>0</v>
      </c>
      <c r="G64" s="46">
        <v>0</v>
      </c>
      <c r="H64" s="46">
        <v>0</v>
      </c>
      <c r="I64" s="46">
        <v>20</v>
      </c>
      <c r="J64" s="46">
        <v>65</v>
      </c>
      <c r="K64" s="46">
        <v>0</v>
      </c>
      <c r="L64" s="46">
        <v>0</v>
      </c>
      <c r="M64" s="38">
        <f>SUM(E64:I64)</f>
        <v>20</v>
      </c>
      <c r="N64" s="46">
        <v>20</v>
      </c>
      <c r="O64" s="193">
        <f t="shared" si="11"/>
        <v>1162.1</v>
      </c>
      <c r="P64" s="194">
        <v>0</v>
      </c>
      <c r="Q64" s="195">
        <v>0</v>
      </c>
      <c r="R64" s="194">
        <v>1162.1</v>
      </c>
      <c r="S64" s="47">
        <v>76259.74</v>
      </c>
      <c r="T64" s="48">
        <f t="shared" si="12"/>
        <v>65.62235607951123</v>
      </c>
      <c r="U64" s="49">
        <f t="shared" si="13"/>
        <v>58.105</v>
      </c>
      <c r="V64" s="5"/>
    </row>
    <row r="65" spans="2:22" ht="13.5" customHeight="1">
      <c r="B65" s="24"/>
      <c r="C65" s="13" t="s">
        <v>63</v>
      </c>
      <c r="D65" s="46">
        <f t="shared" si="17"/>
        <v>43</v>
      </c>
      <c r="E65" s="46">
        <v>0</v>
      </c>
      <c r="F65" s="46">
        <v>0</v>
      </c>
      <c r="G65" s="46">
        <v>0</v>
      </c>
      <c r="H65" s="46">
        <v>0</v>
      </c>
      <c r="I65" s="46">
        <v>18</v>
      </c>
      <c r="J65" s="46">
        <v>25</v>
      </c>
      <c r="K65" s="46">
        <v>0</v>
      </c>
      <c r="L65" s="46">
        <v>0</v>
      </c>
      <c r="M65" s="38">
        <f>SUM(E65:I65)</f>
        <v>18</v>
      </c>
      <c r="N65" s="46">
        <v>18</v>
      </c>
      <c r="O65" s="193">
        <f t="shared" si="11"/>
        <v>1131.1</v>
      </c>
      <c r="P65" s="194">
        <v>0</v>
      </c>
      <c r="Q65" s="195">
        <v>0</v>
      </c>
      <c r="R65" s="194">
        <v>1131.1</v>
      </c>
      <c r="S65" s="47">
        <v>73558.45</v>
      </c>
      <c r="T65" s="48">
        <f t="shared" si="12"/>
        <v>65.0326673150031</v>
      </c>
      <c r="U65" s="49">
        <f t="shared" si="13"/>
        <v>62.83888888888888</v>
      </c>
      <c r="V65" s="5"/>
    </row>
    <row r="66" spans="1:22" ht="13.5" customHeight="1">
      <c r="A66" s="23"/>
      <c r="B66" s="35" t="s">
        <v>145</v>
      </c>
      <c r="C66" s="13" t="s">
        <v>129</v>
      </c>
      <c r="D66" s="46">
        <f t="shared" si="17"/>
        <v>7</v>
      </c>
      <c r="E66" s="46">
        <v>0</v>
      </c>
      <c r="F66" s="46">
        <v>0</v>
      </c>
      <c r="G66" s="46">
        <v>0</v>
      </c>
      <c r="H66" s="46">
        <v>0</v>
      </c>
      <c r="I66" s="46">
        <v>3</v>
      </c>
      <c r="J66" s="46">
        <v>4</v>
      </c>
      <c r="K66" s="46">
        <v>0</v>
      </c>
      <c r="L66" s="46">
        <v>0</v>
      </c>
      <c r="M66" s="38">
        <f>SUM(E66:I66)</f>
        <v>3</v>
      </c>
      <c r="N66" s="46">
        <v>3</v>
      </c>
      <c r="O66" s="218">
        <f t="shared" si="11"/>
        <v>177.5</v>
      </c>
      <c r="P66" s="194">
        <v>0</v>
      </c>
      <c r="Q66" s="195">
        <v>0</v>
      </c>
      <c r="R66" s="194">
        <v>177.5</v>
      </c>
      <c r="S66" s="47">
        <v>10151.53</v>
      </c>
      <c r="T66" s="48">
        <f t="shared" si="12"/>
        <v>57.19171830985916</v>
      </c>
      <c r="U66" s="49">
        <f t="shared" si="13"/>
        <v>59.166666666666664</v>
      </c>
      <c r="V66" s="5"/>
    </row>
    <row r="67" spans="2:22" ht="13.5" customHeight="1">
      <c r="B67" s="2"/>
      <c r="C67" s="17" t="s">
        <v>64</v>
      </c>
      <c r="D67" s="46">
        <f t="shared" si="17"/>
        <v>27</v>
      </c>
      <c r="E67" s="46">
        <v>0</v>
      </c>
      <c r="F67" s="46">
        <v>0</v>
      </c>
      <c r="G67" s="46">
        <v>0</v>
      </c>
      <c r="H67" s="46">
        <v>0</v>
      </c>
      <c r="I67" s="46">
        <v>15</v>
      </c>
      <c r="J67" s="46">
        <v>12</v>
      </c>
      <c r="K67" s="46">
        <v>0</v>
      </c>
      <c r="L67" s="46">
        <v>0</v>
      </c>
      <c r="M67" s="38">
        <f>SUM(E67:I67)</f>
        <v>15</v>
      </c>
      <c r="N67" s="46">
        <v>15</v>
      </c>
      <c r="O67" s="193">
        <f t="shared" si="11"/>
        <v>728.5</v>
      </c>
      <c r="P67" s="194">
        <v>0</v>
      </c>
      <c r="Q67" s="195">
        <v>0</v>
      </c>
      <c r="R67" s="194">
        <v>728.5</v>
      </c>
      <c r="S67" s="47">
        <v>41553.17</v>
      </c>
      <c r="T67" s="48">
        <f t="shared" si="12"/>
        <v>57.03935483870968</v>
      </c>
      <c r="U67" s="49">
        <f t="shared" si="13"/>
        <v>48.56666666666667</v>
      </c>
      <c r="V67" s="5"/>
    </row>
    <row r="68" spans="2:22" ht="13.5" customHeight="1">
      <c r="B68" s="2"/>
      <c r="C68" s="13" t="s">
        <v>204</v>
      </c>
      <c r="D68" s="46">
        <f>SUM(E68:L68)</f>
        <v>5</v>
      </c>
      <c r="E68" s="46">
        <v>0</v>
      </c>
      <c r="F68" s="46">
        <v>0</v>
      </c>
      <c r="G68" s="46">
        <v>0</v>
      </c>
      <c r="H68" s="46">
        <v>0</v>
      </c>
      <c r="I68" s="46">
        <v>3</v>
      </c>
      <c r="J68" s="46">
        <v>2</v>
      </c>
      <c r="K68" s="46">
        <v>0</v>
      </c>
      <c r="L68" s="46">
        <v>0</v>
      </c>
      <c r="M68" s="38">
        <f>SUM(E68:I68)</f>
        <v>3</v>
      </c>
      <c r="N68" s="46">
        <v>3</v>
      </c>
      <c r="O68" s="218">
        <f t="shared" si="11"/>
        <v>298.18</v>
      </c>
      <c r="P68" s="194">
        <v>0</v>
      </c>
      <c r="Q68" s="195">
        <v>0</v>
      </c>
      <c r="R68" s="194">
        <v>298.18</v>
      </c>
      <c r="S68" s="47">
        <v>11379.064</v>
      </c>
      <c r="T68" s="48">
        <f t="shared" si="12"/>
        <v>38.16172781541351</v>
      </c>
      <c r="U68" s="49">
        <f t="shared" si="13"/>
        <v>99.39333333333333</v>
      </c>
      <c r="V68" s="5"/>
    </row>
    <row r="69" spans="2:22" ht="13.5" customHeight="1">
      <c r="B69" s="22"/>
      <c r="C69" s="126" t="s">
        <v>138</v>
      </c>
      <c r="D69" s="127">
        <f>SUM(E69:L69)</f>
        <v>167</v>
      </c>
      <c r="E69" s="127">
        <f>SUM(E64:E68)</f>
        <v>0</v>
      </c>
      <c r="F69" s="127">
        <f aca="true" t="shared" si="26" ref="F69:S69">SUM(F64:F68)</f>
        <v>0</v>
      </c>
      <c r="G69" s="127">
        <f t="shared" si="26"/>
        <v>0</v>
      </c>
      <c r="H69" s="127">
        <f t="shared" si="26"/>
        <v>0</v>
      </c>
      <c r="I69" s="127">
        <f t="shared" si="26"/>
        <v>59</v>
      </c>
      <c r="J69" s="127">
        <f t="shared" si="26"/>
        <v>108</v>
      </c>
      <c r="K69" s="127">
        <f t="shared" si="26"/>
        <v>0</v>
      </c>
      <c r="L69" s="127">
        <f t="shared" si="26"/>
        <v>0</v>
      </c>
      <c r="M69" s="127">
        <f>SUM(M64:M68)</f>
        <v>59</v>
      </c>
      <c r="N69" s="127">
        <f t="shared" si="26"/>
        <v>59</v>
      </c>
      <c r="O69" s="142">
        <f t="shared" si="26"/>
        <v>3497.3799999999997</v>
      </c>
      <c r="P69" s="210">
        <f t="shared" si="26"/>
        <v>0</v>
      </c>
      <c r="Q69" s="210">
        <f t="shared" si="26"/>
        <v>0</v>
      </c>
      <c r="R69" s="210">
        <f>SUM(R64:R68)</f>
        <v>3497.3799999999997</v>
      </c>
      <c r="S69" s="129">
        <f t="shared" si="26"/>
        <v>212901.95400000003</v>
      </c>
      <c r="T69" s="129">
        <f>IF(O69=0,"-",S69/O69)</f>
        <v>60.87469877451122</v>
      </c>
      <c r="U69" s="130">
        <f>IF(O69=0,"-",O69/N69)</f>
        <v>59.27762711864406</v>
      </c>
      <c r="V69" s="5"/>
    </row>
    <row r="70" spans="2:22" ht="13.5" customHeight="1">
      <c r="B70" s="24"/>
      <c r="C70" s="13" t="s">
        <v>205</v>
      </c>
      <c r="D70" s="46">
        <f t="shared" si="17"/>
        <v>8</v>
      </c>
      <c r="E70" s="46">
        <v>0</v>
      </c>
      <c r="F70" s="46">
        <v>0</v>
      </c>
      <c r="G70" s="46">
        <v>0</v>
      </c>
      <c r="H70" s="46">
        <v>0</v>
      </c>
      <c r="I70" s="46">
        <v>6</v>
      </c>
      <c r="J70" s="46">
        <v>2</v>
      </c>
      <c r="K70" s="46">
        <v>0</v>
      </c>
      <c r="L70" s="46">
        <v>0</v>
      </c>
      <c r="M70" s="46">
        <f>SUM(E70:I70)</f>
        <v>6</v>
      </c>
      <c r="N70" s="46">
        <v>6</v>
      </c>
      <c r="O70" s="193">
        <f t="shared" si="11"/>
        <v>355.3</v>
      </c>
      <c r="P70" s="194">
        <v>0</v>
      </c>
      <c r="Q70" s="195">
        <v>0</v>
      </c>
      <c r="R70" s="194">
        <v>355.3</v>
      </c>
      <c r="S70" s="47">
        <v>9722.38</v>
      </c>
      <c r="T70" s="48">
        <f t="shared" si="12"/>
        <v>27.363861525471428</v>
      </c>
      <c r="U70" s="49">
        <f t="shared" si="13"/>
        <v>59.21666666666667</v>
      </c>
      <c r="V70" s="5"/>
    </row>
    <row r="71" spans="2:22" ht="13.5" customHeight="1">
      <c r="B71" s="24" t="s">
        <v>241</v>
      </c>
      <c r="C71" s="13" t="s">
        <v>206</v>
      </c>
      <c r="D71" s="46">
        <f t="shared" si="17"/>
        <v>1</v>
      </c>
      <c r="E71" s="46">
        <v>0</v>
      </c>
      <c r="F71" s="46">
        <v>0</v>
      </c>
      <c r="G71" s="46">
        <v>0</v>
      </c>
      <c r="H71" s="46">
        <v>0</v>
      </c>
      <c r="I71" s="46">
        <v>1</v>
      </c>
      <c r="J71" s="46">
        <v>0</v>
      </c>
      <c r="K71" s="46">
        <v>0</v>
      </c>
      <c r="L71" s="46">
        <v>0</v>
      </c>
      <c r="M71" s="46">
        <f>SUM(E71:I71)</f>
        <v>1</v>
      </c>
      <c r="N71" s="46">
        <v>1</v>
      </c>
      <c r="O71" s="193">
        <f t="shared" si="11"/>
        <v>212.8</v>
      </c>
      <c r="P71" s="194">
        <v>0</v>
      </c>
      <c r="Q71" s="195">
        <v>0</v>
      </c>
      <c r="R71" s="194">
        <v>212.8</v>
      </c>
      <c r="S71" s="47">
        <v>13406.4</v>
      </c>
      <c r="T71" s="48">
        <f t="shared" si="12"/>
        <v>62.99999999999999</v>
      </c>
      <c r="U71" s="49">
        <f t="shared" si="13"/>
        <v>212.8</v>
      </c>
      <c r="V71" s="5"/>
    </row>
    <row r="72" spans="2:22" ht="13.5" customHeight="1">
      <c r="B72" s="2"/>
      <c r="C72" s="14" t="s">
        <v>244</v>
      </c>
      <c r="D72" s="50">
        <f>SUM(E72:L72)</f>
        <v>6</v>
      </c>
      <c r="E72" s="50">
        <v>0</v>
      </c>
      <c r="F72" s="50">
        <v>0</v>
      </c>
      <c r="G72" s="50">
        <v>0</v>
      </c>
      <c r="H72" s="50">
        <v>0</v>
      </c>
      <c r="I72" s="50">
        <v>2</v>
      </c>
      <c r="J72" s="50">
        <v>4</v>
      </c>
      <c r="K72" s="50">
        <v>0</v>
      </c>
      <c r="L72" s="50">
        <v>0</v>
      </c>
      <c r="M72" s="50">
        <f>SUM(E72:I72)</f>
        <v>2</v>
      </c>
      <c r="N72" s="50">
        <v>2</v>
      </c>
      <c r="O72" s="223">
        <f t="shared" si="11"/>
        <v>574.6</v>
      </c>
      <c r="P72" s="199">
        <v>0</v>
      </c>
      <c r="Q72" s="198">
        <v>0</v>
      </c>
      <c r="R72" s="199">
        <v>574.6</v>
      </c>
      <c r="S72" s="51">
        <v>17208.36</v>
      </c>
      <c r="T72" s="52">
        <f t="shared" si="12"/>
        <v>29.94841628959276</v>
      </c>
      <c r="U72" s="53">
        <f t="shared" si="13"/>
        <v>287.3</v>
      </c>
      <c r="V72" s="5"/>
    </row>
    <row r="73" spans="2:22" ht="13.5" customHeight="1">
      <c r="B73" s="22"/>
      <c r="C73" s="113" t="s">
        <v>138</v>
      </c>
      <c r="D73" s="114">
        <f t="shared" si="17"/>
        <v>15</v>
      </c>
      <c r="E73" s="114">
        <f>SUM(E70:E72)</f>
        <v>0</v>
      </c>
      <c r="F73" s="114">
        <f aca="true" t="shared" si="27" ref="F73:S73">SUM(F70:F72)</f>
        <v>0</v>
      </c>
      <c r="G73" s="114">
        <f t="shared" si="27"/>
        <v>0</v>
      </c>
      <c r="H73" s="114">
        <f t="shared" si="27"/>
        <v>0</v>
      </c>
      <c r="I73" s="114">
        <f t="shared" si="27"/>
        <v>9</v>
      </c>
      <c r="J73" s="114">
        <f t="shared" si="27"/>
        <v>6</v>
      </c>
      <c r="K73" s="114">
        <f t="shared" si="27"/>
        <v>0</v>
      </c>
      <c r="L73" s="114">
        <f t="shared" si="27"/>
        <v>0</v>
      </c>
      <c r="M73" s="114">
        <f t="shared" si="27"/>
        <v>9</v>
      </c>
      <c r="N73" s="114">
        <f t="shared" si="27"/>
        <v>9</v>
      </c>
      <c r="O73" s="224">
        <f t="shared" si="27"/>
        <v>1142.7</v>
      </c>
      <c r="P73" s="202">
        <f t="shared" si="27"/>
        <v>0</v>
      </c>
      <c r="Q73" s="202">
        <f t="shared" si="27"/>
        <v>0</v>
      </c>
      <c r="R73" s="202">
        <f t="shared" si="27"/>
        <v>1142.7</v>
      </c>
      <c r="S73" s="116">
        <f t="shared" si="27"/>
        <v>40337.14</v>
      </c>
      <c r="T73" s="116">
        <f t="shared" si="12"/>
        <v>35.29985122954406</v>
      </c>
      <c r="U73" s="117">
        <f t="shared" si="13"/>
        <v>126.96666666666667</v>
      </c>
      <c r="V73" s="5"/>
    </row>
    <row r="74" spans="2:22" ht="13.5" customHeight="1">
      <c r="B74" s="2"/>
      <c r="C74" s="13" t="s">
        <v>65</v>
      </c>
      <c r="D74" s="46">
        <f t="shared" si="17"/>
        <v>6</v>
      </c>
      <c r="E74" s="46">
        <v>0</v>
      </c>
      <c r="F74" s="46">
        <v>0</v>
      </c>
      <c r="G74" s="46">
        <v>0</v>
      </c>
      <c r="H74" s="46">
        <v>0</v>
      </c>
      <c r="I74" s="46">
        <v>6</v>
      </c>
      <c r="J74" s="46">
        <v>0</v>
      </c>
      <c r="K74" s="46">
        <v>0</v>
      </c>
      <c r="L74" s="46">
        <v>0</v>
      </c>
      <c r="M74" s="46">
        <f aca="true" t="shared" si="28" ref="M74:M79">SUM(E74:I74)</f>
        <v>6</v>
      </c>
      <c r="N74" s="46">
        <v>6</v>
      </c>
      <c r="O74" s="193">
        <f t="shared" si="11"/>
        <v>18.6</v>
      </c>
      <c r="P74" s="194">
        <v>0</v>
      </c>
      <c r="Q74" s="195">
        <v>0</v>
      </c>
      <c r="R74" s="194">
        <v>18.6</v>
      </c>
      <c r="S74" s="47">
        <v>275.49</v>
      </c>
      <c r="T74" s="48">
        <f t="shared" si="12"/>
        <v>14.811290322580644</v>
      </c>
      <c r="U74" s="49">
        <f t="shared" si="13"/>
        <v>3.1</v>
      </c>
      <c r="V74" s="5"/>
    </row>
    <row r="75" spans="2:22" ht="13.5" customHeight="1">
      <c r="B75" s="24" t="s">
        <v>66</v>
      </c>
      <c r="C75" s="14" t="s">
        <v>67</v>
      </c>
      <c r="D75" s="50">
        <f t="shared" si="17"/>
        <v>4</v>
      </c>
      <c r="E75" s="50">
        <v>0</v>
      </c>
      <c r="F75" s="50">
        <v>0</v>
      </c>
      <c r="G75" s="50">
        <v>0</v>
      </c>
      <c r="H75" s="50">
        <v>0</v>
      </c>
      <c r="I75" s="50">
        <v>4</v>
      </c>
      <c r="J75" s="50">
        <v>0</v>
      </c>
      <c r="K75" s="50">
        <v>0</v>
      </c>
      <c r="L75" s="50">
        <v>0</v>
      </c>
      <c r="M75" s="50">
        <f t="shared" si="28"/>
        <v>4</v>
      </c>
      <c r="N75" s="50">
        <v>4</v>
      </c>
      <c r="O75" s="225">
        <f t="shared" si="11"/>
        <v>455.6</v>
      </c>
      <c r="P75" s="199">
        <v>0</v>
      </c>
      <c r="Q75" s="198">
        <v>0</v>
      </c>
      <c r="R75" s="199">
        <v>455.6</v>
      </c>
      <c r="S75" s="51">
        <v>17501.98</v>
      </c>
      <c r="T75" s="52">
        <f t="shared" si="12"/>
        <v>38.41523266022827</v>
      </c>
      <c r="U75" s="53">
        <f t="shared" si="13"/>
        <v>113.9</v>
      </c>
      <c r="V75" s="5"/>
    </row>
    <row r="76" spans="1:22" ht="13.5" customHeight="1">
      <c r="A76" s="24"/>
      <c r="B76" s="22"/>
      <c r="C76" s="113" t="s">
        <v>207</v>
      </c>
      <c r="D76" s="114">
        <f t="shared" si="17"/>
        <v>10</v>
      </c>
      <c r="E76" s="114">
        <f aca="true" t="shared" si="29" ref="E76:L76">E74+E75</f>
        <v>0</v>
      </c>
      <c r="F76" s="114">
        <f t="shared" si="29"/>
        <v>0</v>
      </c>
      <c r="G76" s="114">
        <f t="shared" si="29"/>
        <v>0</v>
      </c>
      <c r="H76" s="114">
        <f t="shared" si="29"/>
        <v>0</v>
      </c>
      <c r="I76" s="114">
        <f t="shared" si="29"/>
        <v>10</v>
      </c>
      <c r="J76" s="114">
        <f t="shared" si="29"/>
        <v>0</v>
      </c>
      <c r="K76" s="114">
        <f t="shared" si="29"/>
        <v>0</v>
      </c>
      <c r="L76" s="114">
        <f t="shared" si="29"/>
        <v>0</v>
      </c>
      <c r="M76" s="114">
        <f t="shared" si="28"/>
        <v>10</v>
      </c>
      <c r="N76" s="114">
        <f>N74+N75</f>
        <v>10</v>
      </c>
      <c r="O76" s="200">
        <f aca="true" t="shared" si="30" ref="O76:O107">IF(AND(P76=0,Q76=0,R76=0),0,SUM(P76:R76))</f>
        <v>474.20000000000005</v>
      </c>
      <c r="P76" s="201">
        <f>SUM(P72:P75)</f>
        <v>0</v>
      </c>
      <c r="Q76" s="202">
        <f>Q74+Q75</f>
        <v>0</v>
      </c>
      <c r="R76" s="201">
        <f>SUM(R74:R75)</f>
        <v>474.20000000000005</v>
      </c>
      <c r="S76" s="115">
        <f>S74+S75</f>
        <v>17777.47</v>
      </c>
      <c r="T76" s="116">
        <f aca="true" t="shared" si="31" ref="T76:T107">IF(O76=0,"-",S76/O76)</f>
        <v>37.48939266132434</v>
      </c>
      <c r="U76" s="117">
        <f aca="true" t="shared" si="32" ref="U76:U107">IF(O76=0,"-",O76/N76)</f>
        <v>47.42</v>
      </c>
      <c r="V76" s="5"/>
    </row>
    <row r="77" spans="2:22" ht="13.5" customHeight="1">
      <c r="B77" s="2"/>
      <c r="C77" s="13" t="s">
        <v>68</v>
      </c>
      <c r="D77" s="46">
        <f t="shared" si="17"/>
        <v>2</v>
      </c>
      <c r="E77" s="46">
        <v>0</v>
      </c>
      <c r="F77" s="46">
        <v>0</v>
      </c>
      <c r="G77" s="46">
        <v>0</v>
      </c>
      <c r="H77" s="46">
        <v>0</v>
      </c>
      <c r="I77" s="46">
        <v>1</v>
      </c>
      <c r="J77" s="46">
        <v>1</v>
      </c>
      <c r="K77" s="46">
        <v>0</v>
      </c>
      <c r="L77" s="46">
        <v>0</v>
      </c>
      <c r="M77" s="46">
        <f t="shared" si="28"/>
        <v>1</v>
      </c>
      <c r="N77" s="46">
        <v>1</v>
      </c>
      <c r="O77" s="193">
        <f t="shared" si="30"/>
        <v>114.9</v>
      </c>
      <c r="P77" s="193">
        <v>0</v>
      </c>
      <c r="Q77" s="218">
        <v>0</v>
      </c>
      <c r="R77" s="193">
        <v>114.9</v>
      </c>
      <c r="S77" s="47">
        <v>5469.24</v>
      </c>
      <c r="T77" s="48">
        <f t="shared" si="31"/>
        <v>47.599999999999994</v>
      </c>
      <c r="U77" s="49">
        <f t="shared" si="32"/>
        <v>114.9</v>
      </c>
      <c r="V77" s="5"/>
    </row>
    <row r="78" spans="2:22" ht="13.5" customHeight="1">
      <c r="B78" s="1"/>
      <c r="C78" s="13" t="s">
        <v>70</v>
      </c>
      <c r="D78" s="46">
        <f t="shared" si="17"/>
        <v>3</v>
      </c>
      <c r="E78" s="46">
        <v>0</v>
      </c>
      <c r="F78" s="46">
        <v>0</v>
      </c>
      <c r="G78" s="46">
        <v>0</v>
      </c>
      <c r="H78" s="46">
        <v>0</v>
      </c>
      <c r="I78" s="46">
        <v>1</v>
      </c>
      <c r="J78" s="46">
        <v>2</v>
      </c>
      <c r="K78" s="46">
        <v>0</v>
      </c>
      <c r="L78" s="46">
        <v>0</v>
      </c>
      <c r="M78" s="46">
        <f t="shared" si="28"/>
        <v>1</v>
      </c>
      <c r="N78" s="46">
        <v>1</v>
      </c>
      <c r="O78" s="193">
        <f t="shared" si="30"/>
        <v>42.8</v>
      </c>
      <c r="P78" s="193">
        <v>0</v>
      </c>
      <c r="Q78" s="218">
        <v>0</v>
      </c>
      <c r="R78" s="193">
        <v>42.8</v>
      </c>
      <c r="S78" s="47">
        <v>513.6</v>
      </c>
      <c r="T78" s="48">
        <f t="shared" si="31"/>
        <v>12.000000000000002</v>
      </c>
      <c r="U78" s="49">
        <f t="shared" si="32"/>
        <v>42.8</v>
      </c>
      <c r="V78" s="5"/>
    </row>
    <row r="79" spans="2:22" ht="13.5" customHeight="1">
      <c r="B79" s="124"/>
      <c r="C79" s="13" t="s">
        <v>180</v>
      </c>
      <c r="D79" s="38">
        <f t="shared" si="17"/>
        <v>2</v>
      </c>
      <c r="E79" s="38">
        <v>0</v>
      </c>
      <c r="F79" s="38">
        <v>0</v>
      </c>
      <c r="G79" s="89">
        <v>0</v>
      </c>
      <c r="H79" s="38">
        <v>0</v>
      </c>
      <c r="I79" s="89">
        <v>2</v>
      </c>
      <c r="J79" s="38">
        <v>0</v>
      </c>
      <c r="K79" s="89">
        <v>0</v>
      </c>
      <c r="L79" s="38">
        <v>0</v>
      </c>
      <c r="M79" s="89">
        <f t="shared" si="28"/>
        <v>2</v>
      </c>
      <c r="N79" s="38">
        <v>2</v>
      </c>
      <c r="O79" s="226">
        <f t="shared" si="30"/>
        <v>117.4</v>
      </c>
      <c r="P79" s="193">
        <v>0</v>
      </c>
      <c r="Q79" s="227">
        <v>0</v>
      </c>
      <c r="R79" s="226">
        <v>117.4</v>
      </c>
      <c r="S79" s="90">
        <v>4536.24</v>
      </c>
      <c r="T79" s="49">
        <f t="shared" si="31"/>
        <v>38.63918228279386</v>
      </c>
      <c r="U79" s="49">
        <f t="shared" si="32"/>
        <v>58.7</v>
      </c>
      <c r="V79" s="7"/>
    </row>
    <row r="80" spans="2:22" ht="13.5" customHeight="1">
      <c r="B80" s="119"/>
      <c r="C80" s="13" t="s">
        <v>255</v>
      </c>
      <c r="D80" s="38">
        <v>0</v>
      </c>
      <c r="E80" s="46">
        <v>0</v>
      </c>
      <c r="F80" s="46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89">
        <v>0</v>
      </c>
      <c r="N80" s="46">
        <v>0</v>
      </c>
      <c r="O80" s="226">
        <v>0</v>
      </c>
      <c r="P80" s="193">
        <v>0</v>
      </c>
      <c r="Q80" s="218">
        <v>0</v>
      </c>
      <c r="R80" s="193">
        <v>0</v>
      </c>
      <c r="S80" s="47">
        <v>0</v>
      </c>
      <c r="T80" s="81" t="str">
        <f t="shared" si="31"/>
        <v>-</v>
      </c>
      <c r="U80" s="81" t="str">
        <f t="shared" si="32"/>
        <v>-</v>
      </c>
      <c r="V80" s="7"/>
    </row>
    <row r="81" spans="2:22" ht="13.5" customHeight="1">
      <c r="B81" s="119" t="s">
        <v>69</v>
      </c>
      <c r="C81" s="13" t="s">
        <v>181</v>
      </c>
      <c r="D81" s="38">
        <f>SUM(E81:L81)</f>
        <v>1</v>
      </c>
      <c r="E81" s="46">
        <v>0</v>
      </c>
      <c r="F81" s="46">
        <v>0</v>
      </c>
      <c r="G81" s="46">
        <v>0</v>
      </c>
      <c r="H81" s="46">
        <v>0</v>
      </c>
      <c r="I81" s="46">
        <v>1</v>
      </c>
      <c r="J81" s="46">
        <v>0</v>
      </c>
      <c r="K81" s="46">
        <v>0</v>
      </c>
      <c r="L81" s="46">
        <v>0</v>
      </c>
      <c r="M81" s="46">
        <f>SUM(E81:I81)</f>
        <v>1</v>
      </c>
      <c r="N81" s="46">
        <v>1</v>
      </c>
      <c r="O81" s="226">
        <f>IF(AND(P81=0,Q81=0,R81=0),0,SUM(P81:R81))</f>
        <v>56.1</v>
      </c>
      <c r="P81" s="193">
        <v>0</v>
      </c>
      <c r="Q81" s="218">
        <v>0</v>
      </c>
      <c r="R81" s="193">
        <v>56.1</v>
      </c>
      <c r="S81" s="47">
        <v>2748.9</v>
      </c>
      <c r="T81" s="48">
        <f>IF(O81=0,"-",S81/O81)</f>
        <v>49</v>
      </c>
      <c r="U81" s="49">
        <f>IF(O81=0,"-",O81/N81)</f>
        <v>56.1</v>
      </c>
      <c r="V81" s="5"/>
    </row>
    <row r="82" spans="2:22" ht="13.5" customHeight="1">
      <c r="B82" s="27"/>
      <c r="C82" s="13" t="s">
        <v>140</v>
      </c>
      <c r="D82" s="38">
        <f>SUM(E82:L82)</f>
        <v>1</v>
      </c>
      <c r="E82" s="46">
        <v>0</v>
      </c>
      <c r="F82" s="46">
        <v>0</v>
      </c>
      <c r="G82" s="46">
        <v>0</v>
      </c>
      <c r="H82" s="46">
        <v>0</v>
      </c>
      <c r="I82" s="46">
        <v>1</v>
      </c>
      <c r="J82" s="46">
        <v>0</v>
      </c>
      <c r="K82" s="46">
        <v>0</v>
      </c>
      <c r="L82" s="46">
        <v>0</v>
      </c>
      <c r="M82" s="46">
        <f>SUM(E82:I82)</f>
        <v>1</v>
      </c>
      <c r="N82" s="46">
        <v>1</v>
      </c>
      <c r="O82" s="226">
        <f>IF(AND(P82=0,Q82=0,R82=0),0,SUM(P82:R82))</f>
        <v>49</v>
      </c>
      <c r="P82" s="193">
        <v>0</v>
      </c>
      <c r="Q82" s="218">
        <v>0</v>
      </c>
      <c r="R82" s="193">
        <v>49</v>
      </c>
      <c r="S82" s="47">
        <v>1950.2</v>
      </c>
      <c r="T82" s="48">
        <f>IF(O82=0,"-",S82/O82)</f>
        <v>39.800000000000004</v>
      </c>
      <c r="U82" s="49">
        <f>IF(O82=0,"-",O82/N82)</f>
        <v>49</v>
      </c>
      <c r="V82" s="5"/>
    </row>
    <row r="83" spans="2:21" ht="13.5" customHeight="1">
      <c r="B83" s="23"/>
      <c r="C83" s="173" t="s">
        <v>254</v>
      </c>
      <c r="D83" s="174">
        <v>1</v>
      </c>
      <c r="E83" s="174">
        <v>0</v>
      </c>
      <c r="F83" s="174">
        <v>0</v>
      </c>
      <c r="G83" s="174">
        <v>0</v>
      </c>
      <c r="H83" s="174">
        <v>0</v>
      </c>
      <c r="I83" s="174">
        <v>1</v>
      </c>
      <c r="J83" s="174">
        <v>0</v>
      </c>
      <c r="K83" s="174">
        <v>0</v>
      </c>
      <c r="L83" s="174">
        <v>0</v>
      </c>
      <c r="M83" s="174">
        <f>SUM(E83:I83)</f>
        <v>1</v>
      </c>
      <c r="N83" s="174">
        <v>1</v>
      </c>
      <c r="O83" s="226">
        <f>IF(AND(P83=0,Q83=0,R83=0),0,SUM(P83:R83))</f>
        <v>81.6</v>
      </c>
      <c r="P83" s="193">
        <v>0</v>
      </c>
      <c r="Q83" s="218">
        <v>0</v>
      </c>
      <c r="R83" s="218">
        <v>81.6</v>
      </c>
      <c r="S83" s="48">
        <v>3231.36</v>
      </c>
      <c r="T83" s="69">
        <f>IF(O83=0,"-",S83/O83)</f>
        <v>39.6</v>
      </c>
      <c r="U83" s="91">
        <f>IF(O83=0,"-",O83/N83)</f>
        <v>81.6</v>
      </c>
    </row>
    <row r="84" spans="1:22" s="7" customFormat="1" ht="13.5" customHeight="1">
      <c r="A84" s="2"/>
      <c r="B84" s="24"/>
      <c r="C84" s="13" t="s">
        <v>141</v>
      </c>
      <c r="D84" s="46">
        <f>SUM(E84:L84)</f>
        <v>5</v>
      </c>
      <c r="E84" s="46">
        <v>0</v>
      </c>
      <c r="F84" s="46">
        <v>0</v>
      </c>
      <c r="G84" s="46">
        <v>0</v>
      </c>
      <c r="H84" s="46">
        <v>0</v>
      </c>
      <c r="I84" s="46">
        <v>1</v>
      </c>
      <c r="J84" s="46">
        <v>3</v>
      </c>
      <c r="K84" s="46">
        <v>0</v>
      </c>
      <c r="L84" s="46">
        <v>1</v>
      </c>
      <c r="M84" s="46">
        <f>SUM(E84:I84)</f>
        <v>1</v>
      </c>
      <c r="N84" s="46">
        <v>1</v>
      </c>
      <c r="O84" s="193">
        <f>IF(AND(P84=0,Q84=0,R84=0),0,SUM(P84:R84))</f>
        <v>143.3</v>
      </c>
      <c r="P84" s="193">
        <v>0</v>
      </c>
      <c r="Q84" s="218">
        <v>0</v>
      </c>
      <c r="R84" s="193">
        <v>143.3</v>
      </c>
      <c r="S84" s="47">
        <v>7480.26</v>
      </c>
      <c r="T84" s="48">
        <f>IF(O84=0,"-",S84/O84)</f>
        <v>52.199999999999996</v>
      </c>
      <c r="U84" s="49">
        <f>IF(O84=0,"-",O84/N84)</f>
        <v>143.3</v>
      </c>
      <c r="V84" s="5"/>
    </row>
    <row r="85" spans="2:22" ht="13.5" customHeight="1">
      <c r="B85" s="22"/>
      <c r="C85" s="113" t="s">
        <v>208</v>
      </c>
      <c r="D85" s="114">
        <f t="shared" si="17"/>
        <v>15</v>
      </c>
      <c r="E85" s="114">
        <f aca="true" t="shared" si="33" ref="E85:N85">SUM(E77:E84)</f>
        <v>0</v>
      </c>
      <c r="F85" s="114">
        <f t="shared" si="33"/>
        <v>0</v>
      </c>
      <c r="G85" s="114">
        <f t="shared" si="33"/>
        <v>0</v>
      </c>
      <c r="H85" s="114">
        <f t="shared" si="33"/>
        <v>0</v>
      </c>
      <c r="I85" s="114">
        <f t="shared" si="33"/>
        <v>8</v>
      </c>
      <c r="J85" s="114">
        <f t="shared" si="33"/>
        <v>6</v>
      </c>
      <c r="K85" s="114">
        <f t="shared" si="33"/>
        <v>0</v>
      </c>
      <c r="L85" s="114">
        <f t="shared" si="33"/>
        <v>1</v>
      </c>
      <c r="M85" s="114">
        <f t="shared" si="33"/>
        <v>8</v>
      </c>
      <c r="N85" s="114">
        <f t="shared" si="33"/>
        <v>8</v>
      </c>
      <c r="O85" s="200">
        <f t="shared" si="30"/>
        <v>605.1000000000001</v>
      </c>
      <c r="P85" s="202">
        <f>SUM(P77:P84)</f>
        <v>0</v>
      </c>
      <c r="Q85" s="202">
        <f>SUM(Q77:Q84)</f>
        <v>0</v>
      </c>
      <c r="R85" s="202">
        <f>SUM(R77:R84)</f>
        <v>605.1000000000001</v>
      </c>
      <c r="S85" s="116">
        <f>SUM(S77:S84)</f>
        <v>25929.800000000003</v>
      </c>
      <c r="T85" s="116">
        <f t="shared" si="31"/>
        <v>42.852090563543214</v>
      </c>
      <c r="U85" s="117">
        <f t="shared" si="32"/>
        <v>75.63750000000002</v>
      </c>
      <c r="V85" s="5"/>
    </row>
    <row r="86" spans="2:22" ht="13.5" customHeight="1">
      <c r="B86" s="4" t="s">
        <v>71</v>
      </c>
      <c r="C86" s="18" t="s">
        <v>72</v>
      </c>
      <c r="D86" s="54">
        <f aca="true" t="shared" si="34" ref="D86:D117">SUM(E86:L86)</f>
        <v>4</v>
      </c>
      <c r="E86" s="54">
        <v>0</v>
      </c>
      <c r="F86" s="54">
        <v>0</v>
      </c>
      <c r="G86" s="54">
        <v>0</v>
      </c>
      <c r="H86" s="54">
        <v>0</v>
      </c>
      <c r="I86" s="54">
        <v>2</v>
      </c>
      <c r="J86" s="54">
        <v>2</v>
      </c>
      <c r="K86" s="54">
        <v>0</v>
      </c>
      <c r="L86" s="54">
        <v>0</v>
      </c>
      <c r="M86" s="54">
        <f>SUM(E86:I86)</f>
        <v>2</v>
      </c>
      <c r="N86" s="54">
        <v>2</v>
      </c>
      <c r="O86" s="206">
        <f t="shared" si="30"/>
        <v>317.8</v>
      </c>
      <c r="P86" s="207">
        <v>0</v>
      </c>
      <c r="Q86" s="208">
        <v>0</v>
      </c>
      <c r="R86" s="207">
        <v>317.8</v>
      </c>
      <c r="S86" s="55">
        <v>12452.72</v>
      </c>
      <c r="T86" s="56">
        <f t="shared" si="31"/>
        <v>39.18414096916299</v>
      </c>
      <c r="U86" s="57">
        <f t="shared" si="32"/>
        <v>158.9</v>
      </c>
      <c r="V86" s="5"/>
    </row>
    <row r="87" spans="2:22" ht="13.5" customHeight="1">
      <c r="B87" s="4" t="s">
        <v>73</v>
      </c>
      <c r="C87" s="18" t="s">
        <v>74</v>
      </c>
      <c r="D87" s="54">
        <f t="shared" si="34"/>
        <v>1</v>
      </c>
      <c r="E87" s="54">
        <v>0</v>
      </c>
      <c r="F87" s="54">
        <v>0</v>
      </c>
      <c r="G87" s="54">
        <v>0</v>
      </c>
      <c r="H87" s="54">
        <v>0</v>
      </c>
      <c r="I87" s="54">
        <v>1</v>
      </c>
      <c r="J87" s="54">
        <v>0</v>
      </c>
      <c r="K87" s="54">
        <v>0</v>
      </c>
      <c r="L87" s="54">
        <v>0</v>
      </c>
      <c r="M87" s="54">
        <f>SUM(E87:I87)</f>
        <v>1</v>
      </c>
      <c r="N87" s="54">
        <v>1</v>
      </c>
      <c r="O87" s="206">
        <f t="shared" si="30"/>
        <v>64.9</v>
      </c>
      <c r="P87" s="207">
        <v>0</v>
      </c>
      <c r="Q87" s="208">
        <v>0</v>
      </c>
      <c r="R87" s="207">
        <v>64.9</v>
      </c>
      <c r="S87" s="55">
        <v>1849.65</v>
      </c>
      <c r="T87" s="56">
        <f t="shared" si="31"/>
        <v>28.5</v>
      </c>
      <c r="U87" s="58">
        <f t="shared" si="32"/>
        <v>64.9</v>
      </c>
      <c r="V87" s="5"/>
    </row>
    <row r="88" spans="1:22" ht="13.5" customHeight="1">
      <c r="A88" s="2" t="s">
        <v>131</v>
      </c>
      <c r="B88" s="288" t="s">
        <v>209</v>
      </c>
      <c r="C88" s="289"/>
      <c r="D88" s="149">
        <f t="shared" si="34"/>
        <v>212</v>
      </c>
      <c r="E88" s="150">
        <f aca="true" t="shared" si="35" ref="E88:S88">SUM(E69,E73,E76,E85:E87)</f>
        <v>0</v>
      </c>
      <c r="F88" s="150">
        <f t="shared" si="35"/>
        <v>0</v>
      </c>
      <c r="G88" s="150">
        <f t="shared" si="35"/>
        <v>0</v>
      </c>
      <c r="H88" s="150">
        <f t="shared" si="35"/>
        <v>0</v>
      </c>
      <c r="I88" s="150">
        <f t="shared" si="35"/>
        <v>89</v>
      </c>
      <c r="J88" s="150">
        <f t="shared" si="35"/>
        <v>122</v>
      </c>
      <c r="K88" s="150">
        <f t="shared" si="35"/>
        <v>0</v>
      </c>
      <c r="L88" s="150">
        <f t="shared" si="35"/>
        <v>1</v>
      </c>
      <c r="M88" s="150">
        <f t="shared" si="35"/>
        <v>89</v>
      </c>
      <c r="N88" s="150">
        <f t="shared" si="35"/>
        <v>89</v>
      </c>
      <c r="O88" s="228">
        <f t="shared" si="35"/>
        <v>6102.08</v>
      </c>
      <c r="P88" s="229">
        <f t="shared" si="35"/>
        <v>0</v>
      </c>
      <c r="Q88" s="229">
        <f t="shared" si="35"/>
        <v>0</v>
      </c>
      <c r="R88" s="229">
        <f t="shared" si="35"/>
        <v>6102.08</v>
      </c>
      <c r="S88" s="135">
        <f t="shared" si="35"/>
        <v>311248.734</v>
      </c>
      <c r="T88" s="135">
        <f t="shared" si="31"/>
        <v>51.00699007551523</v>
      </c>
      <c r="U88" s="136">
        <f t="shared" si="32"/>
        <v>68.56269662921348</v>
      </c>
      <c r="V88" s="5"/>
    </row>
    <row r="89" spans="2:22" ht="13.5" customHeight="1">
      <c r="B89" s="2"/>
      <c r="C89" s="13" t="s">
        <v>40</v>
      </c>
      <c r="D89" s="46">
        <f t="shared" si="34"/>
        <v>89</v>
      </c>
      <c r="E89" s="46">
        <v>0</v>
      </c>
      <c r="F89" s="46">
        <v>0</v>
      </c>
      <c r="G89" s="46">
        <v>0</v>
      </c>
      <c r="H89" s="46">
        <v>0</v>
      </c>
      <c r="I89" s="46">
        <v>17</v>
      </c>
      <c r="J89" s="46">
        <v>56</v>
      </c>
      <c r="K89" s="46">
        <v>8</v>
      </c>
      <c r="L89" s="46">
        <v>8</v>
      </c>
      <c r="M89" s="46">
        <f aca="true" t="shared" si="36" ref="M89:M114">SUM(E89:I89)</f>
        <v>17</v>
      </c>
      <c r="N89" s="46">
        <v>17</v>
      </c>
      <c r="O89" s="193">
        <f t="shared" si="30"/>
        <v>1996</v>
      </c>
      <c r="P89" s="194">
        <v>0</v>
      </c>
      <c r="Q89" s="195">
        <v>0</v>
      </c>
      <c r="R89" s="194">
        <v>1996</v>
      </c>
      <c r="S89" s="47">
        <v>125882.37</v>
      </c>
      <c r="T89" s="48">
        <f t="shared" si="31"/>
        <v>63.06731963927855</v>
      </c>
      <c r="U89" s="49">
        <f t="shared" si="32"/>
        <v>117.41176470588235</v>
      </c>
      <c r="V89" s="5"/>
    </row>
    <row r="90" spans="2:22" ht="13.5" customHeight="1">
      <c r="B90" s="2"/>
      <c r="C90" s="13" t="s">
        <v>256</v>
      </c>
      <c r="D90" s="46">
        <v>1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1</v>
      </c>
      <c r="K90" s="46">
        <v>0</v>
      </c>
      <c r="L90" s="46">
        <v>0</v>
      </c>
      <c r="M90" s="46">
        <v>0</v>
      </c>
      <c r="N90" s="46">
        <v>0</v>
      </c>
      <c r="O90" s="193">
        <v>0</v>
      </c>
      <c r="P90" s="194">
        <v>0</v>
      </c>
      <c r="Q90" s="195">
        <v>0</v>
      </c>
      <c r="R90" s="194">
        <v>0</v>
      </c>
      <c r="S90" s="47">
        <v>0</v>
      </c>
      <c r="T90" s="80" t="str">
        <f t="shared" si="31"/>
        <v>-</v>
      </c>
      <c r="U90" s="81" t="str">
        <f t="shared" si="32"/>
        <v>-</v>
      </c>
      <c r="V90" s="5"/>
    </row>
    <row r="91" spans="2:22" ht="13.5" customHeight="1">
      <c r="B91" s="23"/>
      <c r="C91" s="13" t="s">
        <v>41</v>
      </c>
      <c r="D91" s="46">
        <f t="shared" si="34"/>
        <v>2</v>
      </c>
      <c r="E91" s="46">
        <v>0</v>
      </c>
      <c r="F91" s="46">
        <v>0</v>
      </c>
      <c r="G91" s="46">
        <v>0</v>
      </c>
      <c r="H91" s="46">
        <v>0</v>
      </c>
      <c r="I91" s="46">
        <v>2</v>
      </c>
      <c r="J91" s="46">
        <v>0</v>
      </c>
      <c r="K91" s="46">
        <v>0</v>
      </c>
      <c r="L91" s="46">
        <v>0</v>
      </c>
      <c r="M91" s="46">
        <f t="shared" si="36"/>
        <v>2</v>
      </c>
      <c r="N91" s="46">
        <v>2</v>
      </c>
      <c r="O91" s="193">
        <f t="shared" si="30"/>
        <v>91</v>
      </c>
      <c r="P91" s="194">
        <v>0</v>
      </c>
      <c r="Q91" s="195">
        <v>0</v>
      </c>
      <c r="R91" s="194">
        <v>91</v>
      </c>
      <c r="S91" s="47">
        <v>4865.15</v>
      </c>
      <c r="T91" s="48">
        <f t="shared" si="31"/>
        <v>53.46318681318681</v>
      </c>
      <c r="U91" s="49">
        <f t="shared" si="32"/>
        <v>45.5</v>
      </c>
      <c r="V91" s="5"/>
    </row>
    <row r="92" spans="2:22" ht="13.5" customHeight="1">
      <c r="B92" s="23"/>
      <c r="C92" s="13" t="s">
        <v>128</v>
      </c>
      <c r="D92" s="46">
        <f>SUM(E92:L92)</f>
        <v>7</v>
      </c>
      <c r="E92" s="46">
        <v>0</v>
      </c>
      <c r="F92" s="46">
        <v>0</v>
      </c>
      <c r="G92" s="46">
        <v>0</v>
      </c>
      <c r="H92" s="46">
        <v>0</v>
      </c>
      <c r="I92" s="46">
        <v>5</v>
      </c>
      <c r="J92" s="46">
        <v>2</v>
      </c>
      <c r="K92" s="46">
        <v>0</v>
      </c>
      <c r="L92" s="46">
        <v>0</v>
      </c>
      <c r="M92" s="46">
        <f>SUM(E92:I92)</f>
        <v>5</v>
      </c>
      <c r="N92" s="46">
        <v>5</v>
      </c>
      <c r="O92" s="218">
        <f>IF(AND(P92=0,Q92=0,R92=0),0,SUM(P92:R92))</f>
        <v>769.2</v>
      </c>
      <c r="P92" s="194">
        <v>0</v>
      </c>
      <c r="Q92" s="195">
        <v>0</v>
      </c>
      <c r="R92" s="194">
        <v>769.2</v>
      </c>
      <c r="S92" s="47">
        <v>35472.18</v>
      </c>
      <c r="T92" s="48">
        <f>IF(O92=0,"-",S92/O92)</f>
        <v>46.11567862714509</v>
      </c>
      <c r="U92" s="49">
        <f>IF(O92=0,"-",O92/N92)</f>
        <v>153.84</v>
      </c>
      <c r="V92" s="5"/>
    </row>
    <row r="93" spans="2:22" ht="13.5" customHeight="1">
      <c r="B93" s="23"/>
      <c r="C93" s="13" t="s">
        <v>42</v>
      </c>
      <c r="D93" s="46">
        <f t="shared" si="34"/>
        <v>1</v>
      </c>
      <c r="E93" s="46">
        <v>0</v>
      </c>
      <c r="F93" s="46">
        <v>0</v>
      </c>
      <c r="G93" s="46">
        <v>0</v>
      </c>
      <c r="H93" s="46">
        <v>0</v>
      </c>
      <c r="I93" s="46">
        <v>1</v>
      </c>
      <c r="J93" s="46">
        <v>0</v>
      </c>
      <c r="K93" s="46">
        <v>0</v>
      </c>
      <c r="L93" s="46">
        <v>0</v>
      </c>
      <c r="M93" s="46">
        <f t="shared" si="36"/>
        <v>1</v>
      </c>
      <c r="N93" s="46">
        <v>1</v>
      </c>
      <c r="O93" s="193">
        <f t="shared" si="30"/>
        <v>110.9</v>
      </c>
      <c r="P93" s="194">
        <v>0</v>
      </c>
      <c r="Q93" s="195">
        <v>0</v>
      </c>
      <c r="R93" s="194">
        <v>110.9</v>
      </c>
      <c r="S93" s="47">
        <v>4214.2</v>
      </c>
      <c r="T93" s="48">
        <f t="shared" si="31"/>
        <v>37.99999999999999</v>
      </c>
      <c r="U93" s="49">
        <f t="shared" si="32"/>
        <v>110.9</v>
      </c>
      <c r="V93" s="5"/>
    </row>
    <row r="94" spans="2:22" ht="13.5" customHeight="1">
      <c r="B94" s="290" t="s">
        <v>147</v>
      </c>
      <c r="C94" s="13" t="s">
        <v>43</v>
      </c>
      <c r="D94" s="46">
        <f t="shared" si="34"/>
        <v>7</v>
      </c>
      <c r="E94" s="46">
        <v>0</v>
      </c>
      <c r="F94" s="46">
        <v>0</v>
      </c>
      <c r="G94" s="46">
        <v>0</v>
      </c>
      <c r="H94" s="46">
        <v>0</v>
      </c>
      <c r="I94" s="46">
        <v>6</v>
      </c>
      <c r="J94" s="46">
        <v>1</v>
      </c>
      <c r="K94" s="46">
        <v>0</v>
      </c>
      <c r="L94" s="46">
        <v>0</v>
      </c>
      <c r="M94" s="46">
        <f t="shared" si="36"/>
        <v>6</v>
      </c>
      <c r="N94" s="46">
        <v>6</v>
      </c>
      <c r="O94" s="193">
        <f t="shared" si="30"/>
        <v>2681.7</v>
      </c>
      <c r="P94" s="194">
        <v>0</v>
      </c>
      <c r="Q94" s="195">
        <v>0</v>
      </c>
      <c r="R94" s="194">
        <v>2681.7</v>
      </c>
      <c r="S94" s="47">
        <v>156624.23</v>
      </c>
      <c r="T94" s="48">
        <f t="shared" si="31"/>
        <v>58.404829026363885</v>
      </c>
      <c r="U94" s="49">
        <f t="shared" si="32"/>
        <v>446.95</v>
      </c>
      <c r="V94" s="5"/>
    </row>
    <row r="95" spans="2:22" ht="13.5" customHeight="1">
      <c r="B95" s="290"/>
      <c r="C95" s="13" t="s">
        <v>44</v>
      </c>
      <c r="D95" s="46">
        <f t="shared" si="34"/>
        <v>1</v>
      </c>
      <c r="E95" s="46">
        <v>0</v>
      </c>
      <c r="F95" s="46">
        <v>0</v>
      </c>
      <c r="G95" s="46">
        <v>0</v>
      </c>
      <c r="H95" s="46">
        <v>0</v>
      </c>
      <c r="I95" s="46">
        <v>1</v>
      </c>
      <c r="J95" s="46">
        <v>0</v>
      </c>
      <c r="K95" s="46">
        <v>0</v>
      </c>
      <c r="L95" s="46">
        <v>0</v>
      </c>
      <c r="M95" s="46">
        <f t="shared" si="36"/>
        <v>1</v>
      </c>
      <c r="N95" s="46">
        <v>1</v>
      </c>
      <c r="O95" s="193">
        <f t="shared" si="30"/>
        <v>226.1</v>
      </c>
      <c r="P95" s="194">
        <v>0</v>
      </c>
      <c r="Q95" s="195">
        <v>0</v>
      </c>
      <c r="R95" s="194">
        <v>226.1</v>
      </c>
      <c r="S95" s="47">
        <v>6986.49</v>
      </c>
      <c r="T95" s="48">
        <f t="shared" si="31"/>
        <v>30.9</v>
      </c>
      <c r="U95" s="49">
        <f t="shared" si="32"/>
        <v>226.1</v>
      </c>
      <c r="V95" s="5"/>
    </row>
    <row r="96" spans="2:22" ht="13.5" customHeight="1">
      <c r="B96" s="290"/>
      <c r="C96" s="13" t="s">
        <v>45</v>
      </c>
      <c r="D96" s="46">
        <f t="shared" si="34"/>
        <v>2</v>
      </c>
      <c r="E96" s="46">
        <v>0</v>
      </c>
      <c r="F96" s="46">
        <v>0</v>
      </c>
      <c r="G96" s="46">
        <v>1</v>
      </c>
      <c r="H96" s="46">
        <v>0</v>
      </c>
      <c r="I96" s="46">
        <v>1</v>
      </c>
      <c r="J96" s="46">
        <v>0</v>
      </c>
      <c r="K96" s="46">
        <v>0</v>
      </c>
      <c r="L96" s="46">
        <v>0</v>
      </c>
      <c r="M96" s="46">
        <f t="shared" si="36"/>
        <v>2</v>
      </c>
      <c r="N96" s="46">
        <v>2</v>
      </c>
      <c r="O96" s="193">
        <f t="shared" si="30"/>
        <v>818.8</v>
      </c>
      <c r="P96" s="194">
        <v>283.7</v>
      </c>
      <c r="Q96" s="195">
        <v>0</v>
      </c>
      <c r="R96" s="194">
        <v>535.1</v>
      </c>
      <c r="S96" s="47">
        <v>34104.93</v>
      </c>
      <c r="T96" s="48">
        <f>IF(O96=0,"-",S96/O96)</f>
        <v>41.652332681973625</v>
      </c>
      <c r="U96" s="49">
        <f t="shared" si="32"/>
        <v>409.4</v>
      </c>
      <c r="V96" s="5"/>
    </row>
    <row r="97" spans="2:22" ht="13.5" customHeight="1">
      <c r="B97" s="2"/>
      <c r="C97" s="13" t="s">
        <v>46</v>
      </c>
      <c r="D97" s="46">
        <f t="shared" si="34"/>
        <v>31</v>
      </c>
      <c r="E97" s="46">
        <v>6</v>
      </c>
      <c r="F97" s="46">
        <v>4</v>
      </c>
      <c r="G97" s="46">
        <v>0</v>
      </c>
      <c r="H97" s="46">
        <v>0</v>
      </c>
      <c r="I97" s="46">
        <v>13</v>
      </c>
      <c r="J97" s="46">
        <v>4</v>
      </c>
      <c r="K97" s="46">
        <v>1</v>
      </c>
      <c r="L97" s="46">
        <v>3</v>
      </c>
      <c r="M97" s="46">
        <f t="shared" si="36"/>
        <v>23</v>
      </c>
      <c r="N97" s="46">
        <v>21</v>
      </c>
      <c r="O97" s="193">
        <f t="shared" si="30"/>
        <v>1993.27</v>
      </c>
      <c r="P97" s="194">
        <v>135.07</v>
      </c>
      <c r="Q97" s="195">
        <v>0</v>
      </c>
      <c r="R97" s="194">
        <v>1858.2</v>
      </c>
      <c r="S97" s="47">
        <v>98611.33</v>
      </c>
      <c r="T97" s="48">
        <f t="shared" si="31"/>
        <v>49.47213874688326</v>
      </c>
      <c r="U97" s="49">
        <f t="shared" si="32"/>
        <v>94.91761904761904</v>
      </c>
      <c r="V97" s="5"/>
    </row>
    <row r="98" spans="1:22" ht="13.5" customHeight="1">
      <c r="A98" s="24"/>
      <c r="B98" s="2"/>
      <c r="C98" s="13" t="s">
        <v>47</v>
      </c>
      <c r="D98" s="46">
        <f t="shared" si="34"/>
        <v>3</v>
      </c>
      <c r="E98" s="46">
        <v>0</v>
      </c>
      <c r="F98" s="46">
        <v>0</v>
      </c>
      <c r="G98" s="46">
        <v>0</v>
      </c>
      <c r="H98" s="46">
        <v>0</v>
      </c>
      <c r="I98" s="46">
        <v>2</v>
      </c>
      <c r="J98" s="46">
        <v>1</v>
      </c>
      <c r="K98" s="46">
        <v>0</v>
      </c>
      <c r="L98" s="46">
        <v>0</v>
      </c>
      <c r="M98" s="46">
        <f t="shared" si="36"/>
        <v>2</v>
      </c>
      <c r="N98" s="46">
        <v>2</v>
      </c>
      <c r="O98" s="193">
        <f t="shared" si="30"/>
        <v>140.2</v>
      </c>
      <c r="P98" s="194">
        <v>0</v>
      </c>
      <c r="Q98" s="195">
        <v>0</v>
      </c>
      <c r="R98" s="194">
        <v>140.2</v>
      </c>
      <c r="S98" s="47">
        <v>8900.12</v>
      </c>
      <c r="T98" s="48">
        <f t="shared" si="31"/>
        <v>63.48159771754637</v>
      </c>
      <c r="U98" s="49">
        <f t="shared" si="32"/>
        <v>70.1</v>
      </c>
      <c r="V98" s="5"/>
    </row>
    <row r="99" spans="2:22" ht="13.5" customHeight="1">
      <c r="B99" s="2"/>
      <c r="C99" s="13" t="s">
        <v>48</v>
      </c>
      <c r="D99" s="46">
        <f t="shared" si="34"/>
        <v>6</v>
      </c>
      <c r="E99" s="46">
        <v>0</v>
      </c>
      <c r="F99" s="46">
        <v>0</v>
      </c>
      <c r="G99" s="46">
        <v>0</v>
      </c>
      <c r="H99" s="46">
        <v>0</v>
      </c>
      <c r="I99" s="46">
        <v>4</v>
      </c>
      <c r="J99" s="46">
        <v>1</v>
      </c>
      <c r="K99" s="46">
        <v>0</v>
      </c>
      <c r="L99" s="46">
        <v>1</v>
      </c>
      <c r="M99" s="46">
        <f t="shared" si="36"/>
        <v>4</v>
      </c>
      <c r="N99" s="46">
        <v>4</v>
      </c>
      <c r="O99" s="193">
        <f t="shared" si="30"/>
        <v>519.6</v>
      </c>
      <c r="P99" s="194">
        <v>0</v>
      </c>
      <c r="Q99" s="195">
        <v>0</v>
      </c>
      <c r="R99" s="194">
        <v>519.6</v>
      </c>
      <c r="S99" s="47">
        <v>24437.76</v>
      </c>
      <c r="T99" s="48">
        <f t="shared" si="31"/>
        <v>47.031870669745956</v>
      </c>
      <c r="U99" s="49">
        <f t="shared" si="32"/>
        <v>129.9</v>
      </c>
      <c r="V99" s="5"/>
    </row>
    <row r="100" spans="2:22" ht="13.5" customHeight="1">
      <c r="B100" s="24" t="s">
        <v>210</v>
      </c>
      <c r="C100" s="13" t="s">
        <v>49</v>
      </c>
      <c r="D100" s="46">
        <f t="shared" si="34"/>
        <v>4</v>
      </c>
      <c r="E100" s="46">
        <v>0</v>
      </c>
      <c r="F100" s="46">
        <v>0</v>
      </c>
      <c r="G100" s="46">
        <v>0</v>
      </c>
      <c r="H100" s="46">
        <v>0</v>
      </c>
      <c r="I100" s="46">
        <v>3</v>
      </c>
      <c r="J100" s="46">
        <v>1</v>
      </c>
      <c r="K100" s="46">
        <v>0</v>
      </c>
      <c r="L100" s="46">
        <v>0</v>
      </c>
      <c r="M100" s="46">
        <f t="shared" si="36"/>
        <v>3</v>
      </c>
      <c r="N100" s="46">
        <v>3</v>
      </c>
      <c r="O100" s="193">
        <f t="shared" si="30"/>
        <v>435.9</v>
      </c>
      <c r="P100" s="194">
        <v>0</v>
      </c>
      <c r="Q100" s="195">
        <v>0</v>
      </c>
      <c r="R100" s="194">
        <v>435.9</v>
      </c>
      <c r="S100" s="47">
        <v>22880.45</v>
      </c>
      <c r="T100" s="48">
        <f t="shared" si="31"/>
        <v>52.49013535214499</v>
      </c>
      <c r="U100" s="49">
        <f t="shared" si="32"/>
        <v>145.29999999999998</v>
      </c>
      <c r="V100" s="5"/>
    </row>
    <row r="101" spans="2:22" ht="13.5" customHeight="1">
      <c r="B101" s="30"/>
      <c r="C101" s="13" t="s">
        <v>50</v>
      </c>
      <c r="D101" s="46">
        <f t="shared" si="34"/>
        <v>9</v>
      </c>
      <c r="E101" s="46">
        <v>0</v>
      </c>
      <c r="F101" s="46">
        <v>0</v>
      </c>
      <c r="G101" s="46">
        <v>0</v>
      </c>
      <c r="H101" s="46">
        <v>0</v>
      </c>
      <c r="I101" s="46">
        <v>5</v>
      </c>
      <c r="J101" s="46">
        <v>0</v>
      </c>
      <c r="K101" s="46">
        <v>0</v>
      </c>
      <c r="L101" s="46">
        <v>4</v>
      </c>
      <c r="M101" s="46">
        <f t="shared" si="36"/>
        <v>5</v>
      </c>
      <c r="N101" s="46">
        <v>5</v>
      </c>
      <c r="O101" s="193">
        <f t="shared" si="30"/>
        <v>669.9</v>
      </c>
      <c r="P101" s="194">
        <v>0</v>
      </c>
      <c r="Q101" s="195">
        <v>0</v>
      </c>
      <c r="R101" s="194">
        <v>669.9</v>
      </c>
      <c r="S101" s="47">
        <v>30032.92</v>
      </c>
      <c r="T101" s="48">
        <f t="shared" si="31"/>
        <v>44.83194506642782</v>
      </c>
      <c r="U101" s="49">
        <f t="shared" si="32"/>
        <v>133.98</v>
      </c>
      <c r="V101" s="5"/>
    </row>
    <row r="102" spans="2:22" ht="13.5" customHeight="1">
      <c r="B102" s="291"/>
      <c r="C102" s="13" t="s">
        <v>51</v>
      </c>
      <c r="D102" s="46">
        <f t="shared" si="34"/>
        <v>9</v>
      </c>
      <c r="E102" s="46">
        <v>0</v>
      </c>
      <c r="F102" s="46">
        <v>0</v>
      </c>
      <c r="G102" s="46">
        <v>3</v>
      </c>
      <c r="H102" s="46">
        <v>0</v>
      </c>
      <c r="I102" s="46">
        <v>5</v>
      </c>
      <c r="J102" s="46">
        <v>0</v>
      </c>
      <c r="K102" s="46">
        <v>0</v>
      </c>
      <c r="L102" s="46">
        <v>1</v>
      </c>
      <c r="M102" s="46">
        <f t="shared" si="36"/>
        <v>8</v>
      </c>
      <c r="N102" s="46">
        <v>8</v>
      </c>
      <c r="O102" s="193">
        <f t="shared" si="30"/>
        <v>409.75</v>
      </c>
      <c r="P102" s="194">
        <v>121.35</v>
      </c>
      <c r="Q102" s="195">
        <v>0</v>
      </c>
      <c r="R102" s="194">
        <v>288.4</v>
      </c>
      <c r="S102" s="47">
        <v>24517.425</v>
      </c>
      <c r="T102" s="48">
        <f t="shared" si="31"/>
        <v>59.83508236729713</v>
      </c>
      <c r="U102" s="49">
        <f t="shared" si="32"/>
        <v>51.21875</v>
      </c>
      <c r="V102" s="5"/>
    </row>
    <row r="103" spans="2:22" ht="13.5" customHeight="1">
      <c r="B103" s="291"/>
      <c r="C103" s="13" t="s">
        <v>52</v>
      </c>
      <c r="D103" s="46">
        <f t="shared" si="34"/>
        <v>3</v>
      </c>
      <c r="E103" s="46">
        <v>0</v>
      </c>
      <c r="F103" s="46">
        <v>0</v>
      </c>
      <c r="G103" s="46">
        <v>0</v>
      </c>
      <c r="H103" s="46">
        <v>0</v>
      </c>
      <c r="I103" s="46">
        <v>3</v>
      </c>
      <c r="J103" s="46">
        <v>0</v>
      </c>
      <c r="K103" s="46">
        <v>0</v>
      </c>
      <c r="L103" s="46">
        <v>0</v>
      </c>
      <c r="M103" s="46">
        <f t="shared" si="36"/>
        <v>3</v>
      </c>
      <c r="N103" s="46">
        <v>3</v>
      </c>
      <c r="O103" s="193">
        <f t="shared" si="30"/>
        <v>231</v>
      </c>
      <c r="P103" s="194">
        <v>0</v>
      </c>
      <c r="Q103" s="195">
        <v>0</v>
      </c>
      <c r="R103" s="194">
        <v>231</v>
      </c>
      <c r="S103" s="47">
        <v>8092.72</v>
      </c>
      <c r="T103" s="48">
        <f t="shared" si="31"/>
        <v>35.03341991341991</v>
      </c>
      <c r="U103" s="49">
        <f t="shared" si="32"/>
        <v>77</v>
      </c>
      <c r="V103" s="5"/>
    </row>
    <row r="104" spans="2:22" ht="13.5" customHeight="1">
      <c r="B104" s="2"/>
      <c r="C104" s="13" t="s">
        <v>53</v>
      </c>
      <c r="D104" s="46">
        <f t="shared" si="34"/>
        <v>5</v>
      </c>
      <c r="E104" s="46">
        <v>0</v>
      </c>
      <c r="F104" s="46">
        <v>0</v>
      </c>
      <c r="G104" s="46">
        <v>0</v>
      </c>
      <c r="H104" s="46">
        <v>0</v>
      </c>
      <c r="I104" s="46">
        <v>1</v>
      </c>
      <c r="J104" s="46">
        <v>3</v>
      </c>
      <c r="K104" s="46">
        <v>0</v>
      </c>
      <c r="L104" s="38">
        <v>1</v>
      </c>
      <c r="M104" s="38">
        <f t="shared" si="36"/>
        <v>1</v>
      </c>
      <c r="N104" s="89">
        <v>1</v>
      </c>
      <c r="O104" s="193">
        <f t="shared" si="30"/>
        <v>105.2</v>
      </c>
      <c r="P104" s="194">
        <v>0</v>
      </c>
      <c r="Q104" s="195">
        <v>0</v>
      </c>
      <c r="R104" s="194">
        <v>105.2</v>
      </c>
      <c r="S104" s="47">
        <v>4428.92</v>
      </c>
      <c r="T104" s="48">
        <f t="shared" si="31"/>
        <v>42.1</v>
      </c>
      <c r="U104" s="49">
        <f t="shared" si="32"/>
        <v>105.2</v>
      </c>
      <c r="V104" s="5"/>
    </row>
    <row r="105" spans="2:22" ht="13.5" customHeight="1">
      <c r="B105" s="24" t="s">
        <v>210</v>
      </c>
      <c r="C105" s="13" t="s">
        <v>54</v>
      </c>
      <c r="D105" s="46">
        <f t="shared" si="34"/>
        <v>1</v>
      </c>
      <c r="E105" s="46">
        <v>0</v>
      </c>
      <c r="F105" s="46">
        <v>0</v>
      </c>
      <c r="G105" s="46">
        <v>0</v>
      </c>
      <c r="H105" s="46">
        <v>0</v>
      </c>
      <c r="I105" s="46">
        <v>1</v>
      </c>
      <c r="J105" s="46">
        <v>0</v>
      </c>
      <c r="K105" s="46">
        <v>0</v>
      </c>
      <c r="L105" s="46">
        <v>0</v>
      </c>
      <c r="M105" s="46">
        <f t="shared" si="36"/>
        <v>1</v>
      </c>
      <c r="N105" s="46">
        <v>1</v>
      </c>
      <c r="O105" s="193">
        <f t="shared" si="30"/>
        <v>57.2</v>
      </c>
      <c r="P105" s="194">
        <v>0</v>
      </c>
      <c r="Q105" s="195">
        <v>0</v>
      </c>
      <c r="R105" s="194">
        <v>57.2</v>
      </c>
      <c r="S105" s="47">
        <v>2471.04</v>
      </c>
      <c r="T105" s="48">
        <f t="shared" si="31"/>
        <v>43.199999999999996</v>
      </c>
      <c r="U105" s="49">
        <f t="shared" si="32"/>
        <v>57.2</v>
      </c>
      <c r="V105" s="5"/>
    </row>
    <row r="106" spans="2:22" ht="13.5" customHeight="1">
      <c r="B106" s="2"/>
      <c r="C106" s="13" t="s">
        <v>55</v>
      </c>
      <c r="D106" s="46">
        <f t="shared" si="34"/>
        <v>14</v>
      </c>
      <c r="E106" s="46">
        <v>0</v>
      </c>
      <c r="F106" s="46">
        <v>0</v>
      </c>
      <c r="G106" s="46">
        <v>0</v>
      </c>
      <c r="H106" s="46">
        <v>0</v>
      </c>
      <c r="I106" s="46">
        <v>12</v>
      </c>
      <c r="J106" s="46">
        <v>1</v>
      </c>
      <c r="K106" s="46">
        <v>0</v>
      </c>
      <c r="L106" s="46">
        <v>1</v>
      </c>
      <c r="M106" s="46">
        <f t="shared" si="36"/>
        <v>12</v>
      </c>
      <c r="N106" s="46">
        <v>12</v>
      </c>
      <c r="O106" s="193">
        <f t="shared" si="30"/>
        <v>1221.6</v>
      </c>
      <c r="P106" s="194">
        <v>0</v>
      </c>
      <c r="Q106" s="195">
        <v>0</v>
      </c>
      <c r="R106" s="194">
        <v>1221.6</v>
      </c>
      <c r="S106" s="47">
        <v>65450.94</v>
      </c>
      <c r="T106" s="48">
        <f t="shared" si="31"/>
        <v>53.57804518664048</v>
      </c>
      <c r="U106" s="49">
        <f t="shared" si="32"/>
        <v>101.8</v>
      </c>
      <c r="V106" s="5"/>
    </row>
    <row r="107" spans="2:22" ht="13.5" customHeight="1">
      <c r="B107" s="2"/>
      <c r="C107" s="13" t="s">
        <v>182</v>
      </c>
      <c r="D107" s="46">
        <f t="shared" si="34"/>
        <v>2</v>
      </c>
      <c r="E107" s="46">
        <v>0</v>
      </c>
      <c r="F107" s="46">
        <v>0</v>
      </c>
      <c r="G107" s="46">
        <v>0</v>
      </c>
      <c r="H107" s="46">
        <v>0</v>
      </c>
      <c r="I107" s="46">
        <v>2</v>
      </c>
      <c r="J107" s="46">
        <v>0</v>
      </c>
      <c r="K107" s="46">
        <v>0</v>
      </c>
      <c r="L107" s="46">
        <v>0</v>
      </c>
      <c r="M107" s="46">
        <f t="shared" si="36"/>
        <v>2</v>
      </c>
      <c r="N107" s="46">
        <v>2</v>
      </c>
      <c r="O107" s="193">
        <f t="shared" si="30"/>
        <v>313</v>
      </c>
      <c r="P107" s="194">
        <v>0</v>
      </c>
      <c r="Q107" s="195">
        <v>0</v>
      </c>
      <c r="R107" s="194">
        <v>313</v>
      </c>
      <c r="S107" s="47">
        <v>9126.56</v>
      </c>
      <c r="T107" s="48">
        <f t="shared" si="31"/>
        <v>29.158338658146963</v>
      </c>
      <c r="U107" s="49">
        <f t="shared" si="32"/>
        <v>156.5</v>
      </c>
      <c r="V107" s="5"/>
    </row>
    <row r="108" spans="2:22" ht="13.5" customHeight="1">
      <c r="B108" s="2"/>
      <c r="C108" s="13" t="s">
        <v>56</v>
      </c>
      <c r="D108" s="46">
        <f t="shared" si="34"/>
        <v>2</v>
      </c>
      <c r="E108" s="46">
        <v>0</v>
      </c>
      <c r="F108" s="46">
        <v>0</v>
      </c>
      <c r="G108" s="46">
        <v>0</v>
      </c>
      <c r="H108" s="46">
        <v>0</v>
      </c>
      <c r="I108" s="46">
        <v>2</v>
      </c>
      <c r="J108" s="46">
        <v>0</v>
      </c>
      <c r="K108" s="46">
        <v>0</v>
      </c>
      <c r="L108" s="46">
        <v>0</v>
      </c>
      <c r="M108" s="46">
        <f t="shared" si="36"/>
        <v>2</v>
      </c>
      <c r="N108" s="46">
        <v>2</v>
      </c>
      <c r="O108" s="193">
        <f aca="true" t="shared" si="37" ref="O108:O114">IF(AND(P108=0,Q108=0,R108=0),0,SUM(P108:R108))</f>
        <v>148.5</v>
      </c>
      <c r="P108" s="194">
        <v>0</v>
      </c>
      <c r="Q108" s="195">
        <v>0</v>
      </c>
      <c r="R108" s="194">
        <v>148.5</v>
      </c>
      <c r="S108" s="47">
        <v>4068.42</v>
      </c>
      <c r="T108" s="48">
        <f aca="true" t="shared" si="38" ref="T108:T128">IF(O108=0,"-",S108/O108)</f>
        <v>27.396767676767677</v>
      </c>
      <c r="U108" s="49">
        <f aca="true" t="shared" si="39" ref="U108:U128">IF(O108=0,"-",O108/N108)</f>
        <v>74.25</v>
      </c>
      <c r="V108" s="5"/>
    </row>
    <row r="109" spans="2:22" ht="13.5" customHeight="1">
      <c r="B109" s="2"/>
      <c r="C109" s="13" t="s">
        <v>57</v>
      </c>
      <c r="D109" s="46">
        <f t="shared" si="34"/>
        <v>8</v>
      </c>
      <c r="E109" s="46">
        <v>0</v>
      </c>
      <c r="F109" s="46">
        <v>0</v>
      </c>
      <c r="G109" s="46">
        <v>1</v>
      </c>
      <c r="H109" s="46">
        <v>1</v>
      </c>
      <c r="I109" s="46">
        <v>3</v>
      </c>
      <c r="J109" s="46">
        <v>3</v>
      </c>
      <c r="K109" s="46">
        <v>0</v>
      </c>
      <c r="L109" s="46">
        <v>0</v>
      </c>
      <c r="M109" s="46">
        <f t="shared" si="36"/>
        <v>5</v>
      </c>
      <c r="N109" s="46">
        <v>4</v>
      </c>
      <c r="O109" s="193">
        <f t="shared" si="37"/>
        <v>517.5</v>
      </c>
      <c r="P109" s="194">
        <v>93.3</v>
      </c>
      <c r="Q109" s="195">
        <v>0</v>
      </c>
      <c r="R109" s="194">
        <v>424.2</v>
      </c>
      <c r="S109" s="47">
        <v>29532.85</v>
      </c>
      <c r="T109" s="48">
        <f t="shared" si="38"/>
        <v>57.06830917874396</v>
      </c>
      <c r="U109" s="49">
        <f t="shared" si="39"/>
        <v>129.375</v>
      </c>
      <c r="V109" s="5"/>
    </row>
    <row r="110" spans="1:22" ht="13.5" customHeight="1">
      <c r="A110" s="23" t="s">
        <v>131</v>
      </c>
      <c r="B110" s="287" t="s">
        <v>147</v>
      </c>
      <c r="C110" s="13" t="s">
        <v>58</v>
      </c>
      <c r="D110" s="46">
        <f t="shared" si="34"/>
        <v>2</v>
      </c>
      <c r="E110" s="46">
        <v>0</v>
      </c>
      <c r="F110" s="46">
        <v>0</v>
      </c>
      <c r="G110" s="46">
        <v>0</v>
      </c>
      <c r="H110" s="46">
        <v>0</v>
      </c>
      <c r="I110" s="46">
        <v>2</v>
      </c>
      <c r="J110" s="46">
        <v>0</v>
      </c>
      <c r="K110" s="46">
        <v>0</v>
      </c>
      <c r="L110" s="46">
        <v>0</v>
      </c>
      <c r="M110" s="46">
        <f t="shared" si="36"/>
        <v>2</v>
      </c>
      <c r="N110" s="46">
        <v>2</v>
      </c>
      <c r="O110" s="193">
        <f t="shared" si="37"/>
        <v>151.7</v>
      </c>
      <c r="P110" s="194">
        <v>0</v>
      </c>
      <c r="Q110" s="195">
        <v>0</v>
      </c>
      <c r="R110" s="194">
        <v>151.7</v>
      </c>
      <c r="S110" s="47">
        <v>5353.45</v>
      </c>
      <c r="T110" s="48">
        <f t="shared" si="38"/>
        <v>35.28971654581411</v>
      </c>
      <c r="U110" s="49">
        <f t="shared" si="39"/>
        <v>75.85</v>
      </c>
      <c r="V110" s="5"/>
    </row>
    <row r="111" spans="1:22" ht="13.5" customHeight="1">
      <c r="A111" s="23"/>
      <c r="B111" s="287"/>
      <c r="C111" s="13" t="s">
        <v>59</v>
      </c>
      <c r="D111" s="46">
        <f t="shared" si="34"/>
        <v>3</v>
      </c>
      <c r="E111" s="46">
        <v>0</v>
      </c>
      <c r="F111" s="46">
        <v>0</v>
      </c>
      <c r="G111" s="46">
        <v>0</v>
      </c>
      <c r="H111" s="46">
        <v>0</v>
      </c>
      <c r="I111" s="46">
        <v>2</v>
      </c>
      <c r="J111" s="46">
        <v>1</v>
      </c>
      <c r="K111" s="46">
        <v>0</v>
      </c>
      <c r="L111" s="46">
        <v>0</v>
      </c>
      <c r="M111" s="46">
        <f t="shared" si="36"/>
        <v>2</v>
      </c>
      <c r="N111" s="46">
        <v>2</v>
      </c>
      <c r="O111" s="193">
        <f t="shared" si="37"/>
        <v>234.4</v>
      </c>
      <c r="P111" s="194">
        <v>0</v>
      </c>
      <c r="Q111" s="195">
        <v>0</v>
      </c>
      <c r="R111" s="194">
        <v>234.4</v>
      </c>
      <c r="S111" s="47">
        <v>11750.88</v>
      </c>
      <c r="T111" s="69">
        <f t="shared" si="38"/>
        <v>50.13174061433447</v>
      </c>
      <c r="U111" s="91">
        <f t="shared" si="39"/>
        <v>117.2</v>
      </c>
      <c r="V111" s="5"/>
    </row>
    <row r="112" spans="2:22" ht="13.5" customHeight="1">
      <c r="B112" s="2"/>
      <c r="C112" s="13" t="s">
        <v>60</v>
      </c>
      <c r="D112" s="46">
        <f t="shared" si="34"/>
        <v>1</v>
      </c>
      <c r="E112" s="46">
        <v>0</v>
      </c>
      <c r="F112" s="46">
        <v>0</v>
      </c>
      <c r="G112" s="46">
        <v>0</v>
      </c>
      <c r="H112" s="46">
        <v>0</v>
      </c>
      <c r="I112" s="46">
        <v>1</v>
      </c>
      <c r="J112" s="46">
        <v>0</v>
      </c>
      <c r="K112" s="46">
        <v>0</v>
      </c>
      <c r="L112" s="46">
        <v>0</v>
      </c>
      <c r="M112" s="46">
        <f t="shared" si="36"/>
        <v>1</v>
      </c>
      <c r="N112" s="46">
        <v>1</v>
      </c>
      <c r="O112" s="193">
        <f t="shared" si="37"/>
        <v>99.6</v>
      </c>
      <c r="P112" s="194">
        <v>0</v>
      </c>
      <c r="Q112" s="195">
        <v>0</v>
      </c>
      <c r="R112" s="194">
        <v>99.6</v>
      </c>
      <c r="S112" s="47">
        <v>2589.6</v>
      </c>
      <c r="T112" s="48">
        <f t="shared" si="38"/>
        <v>26</v>
      </c>
      <c r="U112" s="49">
        <f t="shared" si="39"/>
        <v>99.6</v>
      </c>
      <c r="V112" s="5"/>
    </row>
    <row r="113" spans="2:22" ht="13.5" customHeight="1">
      <c r="B113" s="2"/>
      <c r="C113" s="13" t="s">
        <v>257</v>
      </c>
      <c r="D113" s="46">
        <v>1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1</v>
      </c>
      <c r="L113" s="46">
        <v>0</v>
      </c>
      <c r="M113" s="46">
        <f t="shared" si="36"/>
        <v>0</v>
      </c>
      <c r="N113" s="46">
        <v>0</v>
      </c>
      <c r="O113" s="193">
        <v>0</v>
      </c>
      <c r="P113" s="194">
        <v>0</v>
      </c>
      <c r="Q113" s="195">
        <v>0</v>
      </c>
      <c r="R113" s="194">
        <v>0</v>
      </c>
      <c r="S113" s="47">
        <v>0</v>
      </c>
      <c r="T113" s="80" t="str">
        <f t="shared" si="38"/>
        <v>-</v>
      </c>
      <c r="U113" s="81" t="str">
        <f t="shared" si="39"/>
        <v>-</v>
      </c>
      <c r="V113" s="5"/>
    </row>
    <row r="114" spans="2:22" ht="13.5" customHeight="1">
      <c r="B114" s="2"/>
      <c r="C114" s="14" t="s">
        <v>61</v>
      </c>
      <c r="D114" s="50">
        <f t="shared" si="34"/>
        <v>1</v>
      </c>
      <c r="E114" s="50">
        <v>0</v>
      </c>
      <c r="F114" s="50">
        <v>0</v>
      </c>
      <c r="G114" s="50">
        <v>0</v>
      </c>
      <c r="H114" s="50">
        <v>0</v>
      </c>
      <c r="I114" s="50">
        <v>1</v>
      </c>
      <c r="J114" s="50">
        <v>0</v>
      </c>
      <c r="K114" s="50">
        <v>0</v>
      </c>
      <c r="L114" s="50">
        <v>0</v>
      </c>
      <c r="M114" s="50">
        <f t="shared" si="36"/>
        <v>1</v>
      </c>
      <c r="N114" s="50">
        <v>1</v>
      </c>
      <c r="O114" s="196">
        <f t="shared" si="37"/>
        <v>38.7</v>
      </c>
      <c r="P114" s="199">
        <v>0</v>
      </c>
      <c r="Q114" s="198">
        <v>0</v>
      </c>
      <c r="R114" s="199">
        <v>38.7</v>
      </c>
      <c r="S114" s="51">
        <v>2902.5</v>
      </c>
      <c r="T114" s="52">
        <f t="shared" si="38"/>
        <v>75</v>
      </c>
      <c r="U114" s="53">
        <f t="shared" si="39"/>
        <v>38.7</v>
      </c>
      <c r="V114" s="5"/>
    </row>
    <row r="115" spans="2:22" ht="13.5" customHeight="1">
      <c r="B115" s="22"/>
      <c r="C115" s="113" t="s">
        <v>146</v>
      </c>
      <c r="D115" s="114">
        <f t="shared" si="34"/>
        <v>215</v>
      </c>
      <c r="E115" s="114">
        <f aca="true" t="shared" si="40" ref="E115:N115">SUM(E89:E114)</f>
        <v>6</v>
      </c>
      <c r="F115" s="114">
        <f t="shared" si="40"/>
        <v>4</v>
      </c>
      <c r="G115" s="114">
        <f t="shared" si="40"/>
        <v>5</v>
      </c>
      <c r="H115" s="114">
        <f t="shared" si="40"/>
        <v>1</v>
      </c>
      <c r="I115" s="114">
        <f t="shared" si="40"/>
        <v>95</v>
      </c>
      <c r="J115" s="114">
        <f t="shared" si="40"/>
        <v>75</v>
      </c>
      <c r="K115" s="114">
        <f t="shared" si="40"/>
        <v>10</v>
      </c>
      <c r="L115" s="114">
        <f>SUM(L89:L114)</f>
        <v>19</v>
      </c>
      <c r="M115" s="114">
        <f t="shared" si="40"/>
        <v>111</v>
      </c>
      <c r="N115" s="114">
        <f t="shared" si="40"/>
        <v>108</v>
      </c>
      <c r="O115" s="200">
        <f>IF(AND(P115=0,Q115=0,R115=0),0,SUM(P115:R115))</f>
        <v>13980.720000000005</v>
      </c>
      <c r="P115" s="201">
        <f>SUM(P89:P114)</f>
        <v>633.42</v>
      </c>
      <c r="Q115" s="202">
        <f>SUM(Q89:Q114)</f>
        <v>0</v>
      </c>
      <c r="R115" s="201">
        <f>SUM(R89:R114)</f>
        <v>13347.300000000005</v>
      </c>
      <c r="S115" s="115">
        <f>SUM(S89:S114)</f>
        <v>723297.435</v>
      </c>
      <c r="T115" s="116">
        <f t="shared" si="38"/>
        <v>51.735349466980225</v>
      </c>
      <c r="U115" s="117">
        <f t="shared" si="39"/>
        <v>129.45111111111115</v>
      </c>
      <c r="V115" s="5"/>
    </row>
    <row r="116" spans="1:22" ht="13.5" customHeight="1">
      <c r="A116" s="23"/>
      <c r="B116" s="288" t="s">
        <v>211</v>
      </c>
      <c r="C116" s="289"/>
      <c r="D116" s="149">
        <f t="shared" si="34"/>
        <v>215</v>
      </c>
      <c r="E116" s="151">
        <f aca="true" t="shared" si="41" ref="E116:S116">+E115</f>
        <v>6</v>
      </c>
      <c r="F116" s="151">
        <f t="shared" si="41"/>
        <v>4</v>
      </c>
      <c r="G116" s="151">
        <f t="shared" si="41"/>
        <v>5</v>
      </c>
      <c r="H116" s="151">
        <f t="shared" si="41"/>
        <v>1</v>
      </c>
      <c r="I116" s="151">
        <f t="shared" si="41"/>
        <v>95</v>
      </c>
      <c r="J116" s="151">
        <f t="shared" si="41"/>
        <v>75</v>
      </c>
      <c r="K116" s="151">
        <f t="shared" si="41"/>
        <v>10</v>
      </c>
      <c r="L116" s="151">
        <f t="shared" si="41"/>
        <v>19</v>
      </c>
      <c r="M116" s="151">
        <f t="shared" si="41"/>
        <v>111</v>
      </c>
      <c r="N116" s="151">
        <f t="shared" si="41"/>
        <v>108</v>
      </c>
      <c r="O116" s="230">
        <f t="shared" si="41"/>
        <v>13980.720000000005</v>
      </c>
      <c r="P116" s="231">
        <f t="shared" si="41"/>
        <v>633.42</v>
      </c>
      <c r="Q116" s="231">
        <f t="shared" si="41"/>
        <v>0</v>
      </c>
      <c r="R116" s="231">
        <f t="shared" si="41"/>
        <v>13347.300000000005</v>
      </c>
      <c r="S116" s="152">
        <f t="shared" si="41"/>
        <v>723297.435</v>
      </c>
      <c r="T116" s="152">
        <f t="shared" si="38"/>
        <v>51.735349466980225</v>
      </c>
      <c r="U116" s="153">
        <f t="shared" si="39"/>
        <v>129.45111111111115</v>
      </c>
      <c r="V116" s="5"/>
    </row>
    <row r="117" spans="1:22" ht="13.5" customHeight="1" thickBot="1">
      <c r="A117" s="29"/>
      <c r="B117" s="285" t="s">
        <v>175</v>
      </c>
      <c r="C117" s="286"/>
      <c r="D117" s="144">
        <f t="shared" si="34"/>
        <v>427</v>
      </c>
      <c r="E117" s="144">
        <f aca="true" t="shared" si="42" ref="E117:N117">SUM(E116,E88)</f>
        <v>6</v>
      </c>
      <c r="F117" s="144">
        <f t="shared" si="42"/>
        <v>4</v>
      </c>
      <c r="G117" s="144">
        <f t="shared" si="42"/>
        <v>5</v>
      </c>
      <c r="H117" s="144">
        <f t="shared" si="42"/>
        <v>1</v>
      </c>
      <c r="I117" s="144">
        <f t="shared" si="42"/>
        <v>184</v>
      </c>
      <c r="J117" s="144">
        <f t="shared" si="42"/>
        <v>197</v>
      </c>
      <c r="K117" s="144">
        <f t="shared" si="42"/>
        <v>10</v>
      </c>
      <c r="L117" s="144">
        <f t="shared" si="42"/>
        <v>20</v>
      </c>
      <c r="M117" s="144">
        <f t="shared" si="42"/>
        <v>200</v>
      </c>
      <c r="N117" s="144">
        <f t="shared" si="42"/>
        <v>197</v>
      </c>
      <c r="O117" s="232">
        <f aca="true" t="shared" si="43" ref="O117:O128">IF(AND(P117=0,Q117=0,R117=0),0,SUM(P117:R117))</f>
        <v>20082.800000000003</v>
      </c>
      <c r="P117" s="233">
        <f>SUM(P116,P88)</f>
        <v>633.42</v>
      </c>
      <c r="Q117" s="233">
        <f>SUM(Q116,Q88)</f>
        <v>0</v>
      </c>
      <c r="R117" s="233">
        <f>SUM(R116,R88)</f>
        <v>19449.380000000005</v>
      </c>
      <c r="S117" s="268">
        <f>SUM(S116,S88)</f>
        <v>1034546.169</v>
      </c>
      <c r="T117" s="154">
        <f t="shared" si="38"/>
        <v>51.51404032306252</v>
      </c>
      <c r="U117" s="154">
        <f t="shared" si="39"/>
        <v>101.94314720812184</v>
      </c>
      <c r="V117" s="5"/>
    </row>
    <row r="118" spans="2:22" ht="13.5" customHeight="1">
      <c r="B118" s="2"/>
      <c r="C118" s="13" t="s">
        <v>75</v>
      </c>
      <c r="D118" s="46">
        <f aca="true" t="shared" si="44" ref="D118:D128">SUM(E118:L118)</f>
        <v>4</v>
      </c>
      <c r="E118" s="46">
        <v>0</v>
      </c>
      <c r="F118" s="46">
        <v>0</v>
      </c>
      <c r="G118" s="46">
        <v>0</v>
      </c>
      <c r="H118" s="46">
        <v>0</v>
      </c>
      <c r="I118" s="46">
        <v>4</v>
      </c>
      <c r="J118" s="46">
        <v>0</v>
      </c>
      <c r="K118" s="46">
        <v>0</v>
      </c>
      <c r="L118" s="46">
        <v>0</v>
      </c>
      <c r="M118" s="46">
        <f aca="true" t="shared" si="45" ref="M118:M128">SUM(E118:I118)</f>
        <v>4</v>
      </c>
      <c r="N118" s="46">
        <v>4</v>
      </c>
      <c r="O118" s="193">
        <f t="shared" si="43"/>
        <v>300.84</v>
      </c>
      <c r="P118" s="194">
        <v>0</v>
      </c>
      <c r="Q118" s="195">
        <v>0</v>
      </c>
      <c r="R118" s="194">
        <v>300.84</v>
      </c>
      <c r="S118" s="47">
        <v>8942.352</v>
      </c>
      <c r="T118" s="48">
        <f t="shared" si="38"/>
        <v>29.724611088950944</v>
      </c>
      <c r="U118" s="49">
        <f t="shared" si="39"/>
        <v>75.21</v>
      </c>
      <c r="V118" s="5"/>
    </row>
    <row r="119" spans="2:22" ht="13.5" customHeight="1">
      <c r="B119" s="24"/>
      <c r="C119" s="13" t="s">
        <v>212</v>
      </c>
      <c r="D119" s="46">
        <f t="shared" si="44"/>
        <v>2</v>
      </c>
      <c r="E119" s="46">
        <v>0</v>
      </c>
      <c r="F119" s="46">
        <v>0</v>
      </c>
      <c r="G119" s="46">
        <v>0</v>
      </c>
      <c r="H119" s="46">
        <v>0</v>
      </c>
      <c r="I119" s="46">
        <v>2</v>
      </c>
      <c r="J119" s="46">
        <v>0</v>
      </c>
      <c r="K119" s="46">
        <v>0</v>
      </c>
      <c r="L119" s="46">
        <v>0</v>
      </c>
      <c r="M119" s="46">
        <f t="shared" si="45"/>
        <v>2</v>
      </c>
      <c r="N119" s="46">
        <v>2</v>
      </c>
      <c r="O119" s="193">
        <f t="shared" si="43"/>
        <v>231.02</v>
      </c>
      <c r="P119" s="194">
        <v>0</v>
      </c>
      <c r="Q119" s="195">
        <v>0</v>
      </c>
      <c r="R119" s="194">
        <v>231.02</v>
      </c>
      <c r="S119" s="47">
        <v>7545.566</v>
      </c>
      <c r="T119" s="48">
        <f t="shared" si="38"/>
        <v>32.6619600034629</v>
      </c>
      <c r="U119" s="49">
        <f t="shared" si="39"/>
        <v>115.51</v>
      </c>
      <c r="V119" s="7"/>
    </row>
    <row r="120" spans="2:22" ht="13.5" customHeight="1">
      <c r="B120" s="2" t="s">
        <v>132</v>
      </c>
      <c r="C120" s="13" t="s">
        <v>76</v>
      </c>
      <c r="D120" s="46">
        <f t="shared" si="44"/>
        <v>1</v>
      </c>
      <c r="E120" s="46">
        <v>0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  <c r="K120" s="46">
        <v>0</v>
      </c>
      <c r="L120" s="46">
        <v>0</v>
      </c>
      <c r="M120" s="46">
        <f t="shared" si="45"/>
        <v>1</v>
      </c>
      <c r="N120" s="46">
        <v>1</v>
      </c>
      <c r="O120" s="193">
        <f t="shared" si="43"/>
        <v>102.71</v>
      </c>
      <c r="P120" s="194">
        <v>0</v>
      </c>
      <c r="Q120" s="195">
        <v>0</v>
      </c>
      <c r="R120" s="194">
        <v>102.71</v>
      </c>
      <c r="S120" s="47">
        <v>3522.953</v>
      </c>
      <c r="T120" s="48">
        <f t="shared" si="38"/>
        <v>34.300000000000004</v>
      </c>
      <c r="U120" s="49">
        <f t="shared" si="39"/>
        <v>102.71</v>
      </c>
      <c r="V120" s="5"/>
    </row>
    <row r="121" spans="2:22" ht="26.25" customHeight="1">
      <c r="B121" s="2"/>
      <c r="C121" s="111" t="s">
        <v>170</v>
      </c>
      <c r="D121" s="46">
        <f t="shared" si="44"/>
        <v>3</v>
      </c>
      <c r="E121" s="46">
        <v>0</v>
      </c>
      <c r="F121" s="50">
        <v>0</v>
      </c>
      <c r="G121" s="50">
        <v>0</v>
      </c>
      <c r="H121" s="50">
        <v>0</v>
      </c>
      <c r="I121" s="50">
        <v>2</v>
      </c>
      <c r="J121" s="50">
        <v>1</v>
      </c>
      <c r="K121" s="50">
        <v>0</v>
      </c>
      <c r="L121" s="50">
        <v>0</v>
      </c>
      <c r="M121" s="50">
        <f t="shared" si="45"/>
        <v>2</v>
      </c>
      <c r="N121" s="50">
        <v>2</v>
      </c>
      <c r="O121" s="196">
        <f t="shared" si="43"/>
        <v>359.96</v>
      </c>
      <c r="P121" s="199">
        <v>0</v>
      </c>
      <c r="Q121" s="198">
        <v>0</v>
      </c>
      <c r="R121" s="199">
        <v>359.96</v>
      </c>
      <c r="S121" s="51">
        <v>10286.796</v>
      </c>
      <c r="T121" s="52">
        <f t="shared" si="38"/>
        <v>28.577608623180357</v>
      </c>
      <c r="U121" s="53">
        <f t="shared" si="39"/>
        <v>179.98</v>
      </c>
      <c r="V121" s="5"/>
    </row>
    <row r="122" spans="1:22" ht="13.5" customHeight="1">
      <c r="A122" s="1" t="s">
        <v>77</v>
      </c>
      <c r="B122" s="22"/>
      <c r="C122" s="113" t="s">
        <v>213</v>
      </c>
      <c r="D122" s="127">
        <f t="shared" si="44"/>
        <v>10</v>
      </c>
      <c r="E122" s="155">
        <f aca="true" t="shared" si="46" ref="E122:L122">SUM(E118:E121)</f>
        <v>0</v>
      </c>
      <c r="F122" s="156">
        <f t="shared" si="46"/>
        <v>0</v>
      </c>
      <c r="G122" s="156">
        <f t="shared" si="46"/>
        <v>0</v>
      </c>
      <c r="H122" s="156">
        <f t="shared" si="46"/>
        <v>0</v>
      </c>
      <c r="I122" s="156">
        <f t="shared" si="46"/>
        <v>9</v>
      </c>
      <c r="J122" s="156">
        <f t="shared" si="46"/>
        <v>1</v>
      </c>
      <c r="K122" s="156">
        <f t="shared" si="46"/>
        <v>0</v>
      </c>
      <c r="L122" s="156">
        <f t="shared" si="46"/>
        <v>0</v>
      </c>
      <c r="M122" s="156">
        <f t="shared" si="45"/>
        <v>9</v>
      </c>
      <c r="N122" s="156">
        <f>SUM(N118:N121)</f>
        <v>9</v>
      </c>
      <c r="O122" s="200">
        <f t="shared" si="43"/>
        <v>994.53</v>
      </c>
      <c r="P122" s="201">
        <f>SUM(P118:P121)</f>
        <v>0</v>
      </c>
      <c r="Q122" s="201">
        <f>SUM(Q118:Q121)</f>
        <v>0</v>
      </c>
      <c r="R122" s="201">
        <f>SUM(R118:R121)</f>
        <v>994.53</v>
      </c>
      <c r="S122" s="115">
        <f>SUM(S118:S121)</f>
        <v>30297.667</v>
      </c>
      <c r="T122" s="116">
        <f t="shared" si="38"/>
        <v>30.464306757966078</v>
      </c>
      <c r="U122" s="117">
        <f t="shared" si="39"/>
        <v>110.50333333333333</v>
      </c>
      <c r="V122" s="5"/>
    </row>
    <row r="123" spans="1:22" ht="13.5" customHeight="1">
      <c r="A123" s="36"/>
      <c r="B123" s="2"/>
      <c r="C123" s="13" t="s">
        <v>78</v>
      </c>
      <c r="D123" s="46">
        <f t="shared" si="44"/>
        <v>3</v>
      </c>
      <c r="E123" s="46">
        <v>0</v>
      </c>
      <c r="F123" s="46">
        <v>0</v>
      </c>
      <c r="G123" s="46">
        <v>0</v>
      </c>
      <c r="H123" s="46">
        <v>0</v>
      </c>
      <c r="I123" s="46">
        <v>2</v>
      </c>
      <c r="J123" s="46">
        <v>1</v>
      </c>
      <c r="K123" s="46">
        <v>0</v>
      </c>
      <c r="L123" s="46">
        <v>0</v>
      </c>
      <c r="M123" s="46">
        <f t="shared" si="45"/>
        <v>2</v>
      </c>
      <c r="N123" s="46">
        <v>2</v>
      </c>
      <c r="O123" s="193">
        <f t="shared" si="43"/>
        <v>487.2</v>
      </c>
      <c r="P123" s="194">
        <v>0</v>
      </c>
      <c r="Q123" s="195">
        <v>0</v>
      </c>
      <c r="R123" s="194">
        <v>487.2</v>
      </c>
      <c r="S123" s="47">
        <v>16440.672</v>
      </c>
      <c r="T123" s="48">
        <f t="shared" si="38"/>
        <v>33.745221674876845</v>
      </c>
      <c r="U123" s="49">
        <f t="shared" si="39"/>
        <v>243.6</v>
      </c>
      <c r="V123" s="5"/>
    </row>
    <row r="124" spans="2:22" ht="13.5" customHeight="1">
      <c r="B124" s="287" t="s">
        <v>79</v>
      </c>
      <c r="C124" s="13" t="s">
        <v>80</v>
      </c>
      <c r="D124" s="46">
        <f t="shared" si="44"/>
        <v>3</v>
      </c>
      <c r="E124" s="46">
        <v>0</v>
      </c>
      <c r="F124" s="46">
        <v>0</v>
      </c>
      <c r="G124" s="46">
        <v>0</v>
      </c>
      <c r="H124" s="46">
        <v>0</v>
      </c>
      <c r="I124" s="46">
        <v>1</v>
      </c>
      <c r="J124" s="46">
        <v>2</v>
      </c>
      <c r="K124" s="46">
        <v>0</v>
      </c>
      <c r="L124" s="46">
        <v>0</v>
      </c>
      <c r="M124" s="46">
        <f t="shared" si="45"/>
        <v>1</v>
      </c>
      <c r="N124" s="46">
        <v>1</v>
      </c>
      <c r="O124" s="193">
        <f t="shared" si="43"/>
        <v>20.69</v>
      </c>
      <c r="P124" s="194">
        <v>0</v>
      </c>
      <c r="Q124" s="195">
        <v>0</v>
      </c>
      <c r="R124" s="194">
        <v>20.69</v>
      </c>
      <c r="S124" s="47">
        <v>788.289</v>
      </c>
      <c r="T124" s="48">
        <f t="shared" si="38"/>
        <v>38.099999999999994</v>
      </c>
      <c r="U124" s="49">
        <f t="shared" si="39"/>
        <v>20.69</v>
      </c>
      <c r="V124" s="7"/>
    </row>
    <row r="125" spans="2:22" ht="13.5" customHeight="1">
      <c r="B125" s="287"/>
      <c r="C125" s="14" t="s">
        <v>81</v>
      </c>
      <c r="D125" s="50">
        <f t="shared" si="44"/>
        <v>1</v>
      </c>
      <c r="E125" s="50">
        <v>0</v>
      </c>
      <c r="F125" s="50">
        <v>0</v>
      </c>
      <c r="G125" s="50">
        <v>0</v>
      </c>
      <c r="H125" s="50">
        <v>0</v>
      </c>
      <c r="I125" s="50">
        <v>1</v>
      </c>
      <c r="J125" s="50">
        <v>0</v>
      </c>
      <c r="K125" s="50">
        <v>0</v>
      </c>
      <c r="L125" s="50">
        <v>0</v>
      </c>
      <c r="M125" s="50">
        <f t="shared" si="45"/>
        <v>1</v>
      </c>
      <c r="N125" s="50">
        <v>1</v>
      </c>
      <c r="O125" s="196">
        <f t="shared" si="43"/>
        <v>252.99</v>
      </c>
      <c r="P125" s="199">
        <v>0</v>
      </c>
      <c r="Q125" s="198">
        <v>0</v>
      </c>
      <c r="R125" s="199">
        <v>252.99</v>
      </c>
      <c r="S125" s="51">
        <v>9234.135</v>
      </c>
      <c r="T125" s="52">
        <f t="shared" si="38"/>
        <v>36.5</v>
      </c>
      <c r="U125" s="53">
        <f t="shared" si="39"/>
        <v>252.99</v>
      </c>
      <c r="V125" s="5"/>
    </row>
    <row r="126" spans="2:22" ht="13.5" customHeight="1">
      <c r="B126" s="22"/>
      <c r="C126" s="113" t="s">
        <v>213</v>
      </c>
      <c r="D126" s="114">
        <f t="shared" si="44"/>
        <v>7</v>
      </c>
      <c r="E126" s="114">
        <f aca="true" t="shared" si="47" ref="E126:L126">SUM(E123:E125)</f>
        <v>0</v>
      </c>
      <c r="F126" s="114">
        <f t="shared" si="47"/>
        <v>0</v>
      </c>
      <c r="G126" s="114">
        <f t="shared" si="47"/>
        <v>0</v>
      </c>
      <c r="H126" s="114">
        <f t="shared" si="47"/>
        <v>0</v>
      </c>
      <c r="I126" s="114">
        <f t="shared" si="47"/>
        <v>4</v>
      </c>
      <c r="J126" s="114">
        <f t="shared" si="47"/>
        <v>3</v>
      </c>
      <c r="K126" s="114">
        <f t="shared" si="47"/>
        <v>0</v>
      </c>
      <c r="L126" s="114">
        <f t="shared" si="47"/>
        <v>0</v>
      </c>
      <c r="M126" s="114">
        <f t="shared" si="45"/>
        <v>4</v>
      </c>
      <c r="N126" s="114">
        <f>SUM(N123:N125)</f>
        <v>4</v>
      </c>
      <c r="O126" s="200">
        <f t="shared" si="43"/>
        <v>760.88</v>
      </c>
      <c r="P126" s="201">
        <v>0</v>
      </c>
      <c r="Q126" s="202">
        <f>SUM(Q123:Q125)</f>
        <v>0</v>
      </c>
      <c r="R126" s="201">
        <f>SUM(R123:R125)</f>
        <v>760.88</v>
      </c>
      <c r="S126" s="115">
        <f>SUM(S123:S125)</f>
        <v>26463.095999999998</v>
      </c>
      <c r="T126" s="116">
        <f t="shared" si="38"/>
        <v>34.77959205130901</v>
      </c>
      <c r="U126" s="117">
        <f t="shared" si="39"/>
        <v>190.22</v>
      </c>
      <c r="V126" s="5"/>
    </row>
    <row r="127" spans="1:22" ht="13.5" customHeight="1" thickBot="1">
      <c r="A127" s="29"/>
      <c r="B127" s="285" t="s">
        <v>175</v>
      </c>
      <c r="C127" s="286"/>
      <c r="D127" s="144">
        <f t="shared" si="44"/>
        <v>17</v>
      </c>
      <c r="E127" s="145">
        <f aca="true" t="shared" si="48" ref="E127:L127">E122+E126</f>
        <v>0</v>
      </c>
      <c r="F127" s="145">
        <f t="shared" si="48"/>
        <v>0</v>
      </c>
      <c r="G127" s="145">
        <f t="shared" si="48"/>
        <v>0</v>
      </c>
      <c r="H127" s="145">
        <f t="shared" si="48"/>
        <v>0</v>
      </c>
      <c r="I127" s="145">
        <f t="shared" si="48"/>
        <v>13</v>
      </c>
      <c r="J127" s="145">
        <f t="shared" si="48"/>
        <v>4</v>
      </c>
      <c r="K127" s="145">
        <f t="shared" si="48"/>
        <v>0</v>
      </c>
      <c r="L127" s="145">
        <f t="shared" si="48"/>
        <v>0</v>
      </c>
      <c r="M127" s="145">
        <f t="shared" si="45"/>
        <v>13</v>
      </c>
      <c r="N127" s="145">
        <f>N122+N126</f>
        <v>13</v>
      </c>
      <c r="O127" s="220">
        <f t="shared" si="43"/>
        <v>1755.4099999999999</v>
      </c>
      <c r="P127" s="221">
        <f>P122+P126</f>
        <v>0</v>
      </c>
      <c r="Q127" s="222">
        <f>Q122+Q126</f>
        <v>0</v>
      </c>
      <c r="R127" s="221">
        <f>R122+R126</f>
        <v>1755.4099999999999</v>
      </c>
      <c r="S127" s="146">
        <f>S122+S126</f>
        <v>56760.763</v>
      </c>
      <c r="T127" s="147">
        <f t="shared" si="38"/>
        <v>32.33476110994013</v>
      </c>
      <c r="U127" s="148">
        <f t="shared" si="39"/>
        <v>135.03153846153845</v>
      </c>
      <c r="V127" s="5"/>
    </row>
    <row r="128" spans="1:22" ht="13.5" customHeight="1">
      <c r="A128" s="31"/>
      <c r="B128" s="105" t="s">
        <v>83</v>
      </c>
      <c r="C128" s="70" t="s">
        <v>82</v>
      </c>
      <c r="D128" s="102">
        <f t="shared" si="44"/>
        <v>2</v>
      </c>
      <c r="E128" s="92">
        <v>0</v>
      </c>
      <c r="F128" s="92">
        <v>0</v>
      </c>
      <c r="G128" s="92">
        <v>0</v>
      </c>
      <c r="H128" s="92">
        <v>0</v>
      </c>
      <c r="I128" s="92">
        <v>1</v>
      </c>
      <c r="J128" s="92">
        <v>1</v>
      </c>
      <c r="K128" s="92">
        <v>0</v>
      </c>
      <c r="L128" s="92">
        <v>0</v>
      </c>
      <c r="M128" s="92">
        <f t="shared" si="45"/>
        <v>1</v>
      </c>
      <c r="N128" s="92">
        <v>1</v>
      </c>
      <c r="O128" s="234">
        <f t="shared" si="43"/>
        <v>124.1</v>
      </c>
      <c r="P128" s="235">
        <v>0</v>
      </c>
      <c r="Q128" s="236">
        <v>0</v>
      </c>
      <c r="R128" s="235">
        <v>124.1</v>
      </c>
      <c r="S128" s="94">
        <v>3301.06</v>
      </c>
      <c r="T128" s="100">
        <f t="shared" si="38"/>
        <v>26.6</v>
      </c>
      <c r="U128" s="183">
        <f t="shared" si="39"/>
        <v>124.1</v>
      </c>
      <c r="V128" s="7"/>
    </row>
    <row r="129" spans="1:22" s="103" customFormat="1" ht="13.5" customHeight="1">
      <c r="A129" s="184"/>
      <c r="B129" s="304" t="s">
        <v>245</v>
      </c>
      <c r="C129" s="305"/>
      <c r="D129" s="160">
        <f aca="true" t="shared" si="49" ref="D129:U129">D128</f>
        <v>2</v>
      </c>
      <c r="E129" s="161">
        <f t="shared" si="49"/>
        <v>0</v>
      </c>
      <c r="F129" s="161">
        <f t="shared" si="49"/>
        <v>0</v>
      </c>
      <c r="G129" s="161">
        <f t="shared" si="49"/>
        <v>0</v>
      </c>
      <c r="H129" s="161">
        <f t="shared" si="49"/>
        <v>0</v>
      </c>
      <c r="I129" s="161">
        <f t="shared" si="49"/>
        <v>1</v>
      </c>
      <c r="J129" s="161">
        <f t="shared" si="49"/>
        <v>1</v>
      </c>
      <c r="K129" s="161">
        <f t="shared" si="49"/>
        <v>0</v>
      </c>
      <c r="L129" s="161">
        <f t="shared" si="49"/>
        <v>0</v>
      </c>
      <c r="M129" s="161">
        <f t="shared" si="49"/>
        <v>1</v>
      </c>
      <c r="N129" s="161">
        <f t="shared" si="49"/>
        <v>1</v>
      </c>
      <c r="O129" s="237">
        <f t="shared" si="49"/>
        <v>124.1</v>
      </c>
      <c r="P129" s="238">
        <f t="shared" si="49"/>
        <v>0</v>
      </c>
      <c r="Q129" s="239">
        <f t="shared" si="49"/>
        <v>0</v>
      </c>
      <c r="R129" s="238">
        <f t="shared" si="49"/>
        <v>124.1</v>
      </c>
      <c r="S129" s="162">
        <f t="shared" si="49"/>
        <v>3301.06</v>
      </c>
      <c r="T129" s="163">
        <f t="shared" si="49"/>
        <v>26.6</v>
      </c>
      <c r="U129" s="185">
        <f t="shared" si="49"/>
        <v>124.1</v>
      </c>
      <c r="V129" s="123"/>
    </row>
    <row r="130" spans="1:22" ht="13.5" customHeight="1">
      <c r="A130" s="23"/>
      <c r="B130" s="32"/>
      <c r="C130" s="13" t="s">
        <v>85</v>
      </c>
      <c r="D130" s="38">
        <v>2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2</v>
      </c>
      <c r="K130" s="46">
        <v>0</v>
      </c>
      <c r="L130" s="46">
        <v>0</v>
      </c>
      <c r="M130" s="46">
        <f>SUM(E130:I130)</f>
        <v>0</v>
      </c>
      <c r="N130" s="46">
        <v>0</v>
      </c>
      <c r="O130" s="193">
        <f>IF(AND(P130=0,Q130=0,R130=0),0,SUM(P130:R130))</f>
        <v>0</v>
      </c>
      <c r="P130" s="194">
        <v>0</v>
      </c>
      <c r="Q130" s="195">
        <v>0</v>
      </c>
      <c r="R130" s="194">
        <v>0</v>
      </c>
      <c r="S130" s="47">
        <v>0</v>
      </c>
      <c r="T130" s="80" t="str">
        <f aca="true" t="shared" si="50" ref="T130:T160">IF(O130=0,"-",S130/O130)</f>
        <v>-</v>
      </c>
      <c r="U130" s="81" t="str">
        <f aca="true" t="shared" si="51" ref="U130:U160">IF(O130=0,"-",O130/N130)</f>
        <v>-</v>
      </c>
      <c r="V130" s="7"/>
    </row>
    <row r="131" spans="1:22" ht="13.5" customHeight="1">
      <c r="A131" s="23"/>
      <c r="B131" s="2"/>
      <c r="C131" s="13" t="s">
        <v>86</v>
      </c>
      <c r="D131" s="46">
        <v>3</v>
      </c>
      <c r="E131" s="46">
        <v>0</v>
      </c>
      <c r="F131" s="46">
        <v>0</v>
      </c>
      <c r="G131" s="46">
        <v>0</v>
      </c>
      <c r="H131" s="46">
        <v>0</v>
      </c>
      <c r="I131" s="46">
        <v>1</v>
      </c>
      <c r="J131" s="46">
        <v>0</v>
      </c>
      <c r="K131" s="46">
        <v>0</v>
      </c>
      <c r="L131" s="46">
        <v>2</v>
      </c>
      <c r="M131" s="46">
        <f>SUM(E131:I131)</f>
        <v>1</v>
      </c>
      <c r="N131" s="46">
        <v>1</v>
      </c>
      <c r="O131" s="193">
        <f>IF(AND(P131=0,Q131=0,R131=0),0,SUM(P131:R131))</f>
        <v>241.1</v>
      </c>
      <c r="P131" s="205">
        <v>0</v>
      </c>
      <c r="Q131" s="195">
        <v>0</v>
      </c>
      <c r="R131" s="205">
        <v>241.1</v>
      </c>
      <c r="S131" s="47">
        <v>6485.59</v>
      </c>
      <c r="T131" s="48">
        <f>IF(O131=0,"-",S131/O131)</f>
        <v>26.900000000000002</v>
      </c>
      <c r="U131" s="49">
        <f>IF(O131=0,"-",O131/N131)</f>
        <v>241.1</v>
      </c>
      <c r="V131" s="7"/>
    </row>
    <row r="132" spans="1:22" ht="13.5" customHeight="1">
      <c r="A132" s="2" t="s">
        <v>246</v>
      </c>
      <c r="B132" s="24" t="s">
        <v>84</v>
      </c>
      <c r="C132" s="13" t="s">
        <v>87</v>
      </c>
      <c r="D132" s="46">
        <f>SUM(E132:L132)</f>
        <v>3</v>
      </c>
      <c r="E132" s="46">
        <v>0</v>
      </c>
      <c r="F132" s="46">
        <v>0</v>
      </c>
      <c r="G132" s="46">
        <v>1</v>
      </c>
      <c r="H132" s="46">
        <v>1</v>
      </c>
      <c r="I132" s="46">
        <v>1</v>
      </c>
      <c r="J132" s="46">
        <v>0</v>
      </c>
      <c r="K132" s="46">
        <v>0</v>
      </c>
      <c r="L132" s="46">
        <v>0</v>
      </c>
      <c r="M132" s="46">
        <f>SUM(E132:I132)</f>
        <v>3</v>
      </c>
      <c r="N132" s="46">
        <v>3</v>
      </c>
      <c r="O132" s="193">
        <f>IF(AND(P132=0,Q132=0,R132=0),0,SUM(P132:R132))</f>
        <v>62.8</v>
      </c>
      <c r="P132" s="194">
        <v>4</v>
      </c>
      <c r="Q132" s="195">
        <v>0</v>
      </c>
      <c r="R132" s="194">
        <v>58.8</v>
      </c>
      <c r="S132" s="47">
        <v>1673.28</v>
      </c>
      <c r="T132" s="48">
        <f>IF(O132=0,"-",S132/O132)</f>
        <v>26.64458598726115</v>
      </c>
      <c r="U132" s="49">
        <f>IF(O132=0,"-",O132/N132)</f>
        <v>20.933333333333334</v>
      </c>
      <c r="V132" s="7"/>
    </row>
    <row r="133" spans="1:22" ht="13.5" customHeight="1">
      <c r="A133" s="5"/>
      <c r="B133" s="124"/>
      <c r="C133" s="13" t="s">
        <v>184</v>
      </c>
      <c r="D133" s="46">
        <f aca="true" t="shared" si="52" ref="D133:D162">SUM(E133:L133)</f>
        <v>1</v>
      </c>
      <c r="E133" s="46">
        <v>0</v>
      </c>
      <c r="F133" s="46">
        <v>0</v>
      </c>
      <c r="G133" s="46">
        <v>0</v>
      </c>
      <c r="H133" s="46">
        <v>1</v>
      </c>
      <c r="I133" s="46">
        <v>0</v>
      </c>
      <c r="J133" s="46">
        <v>0</v>
      </c>
      <c r="K133" s="46">
        <v>0</v>
      </c>
      <c r="L133" s="46">
        <v>0</v>
      </c>
      <c r="M133" s="46">
        <f>SUM(E133:I133)</f>
        <v>1</v>
      </c>
      <c r="N133" s="46">
        <v>0</v>
      </c>
      <c r="O133" s="193">
        <f>IF(AND(P133=0,Q133=0,R133=0),0,SUM(P133:R133))</f>
        <v>0</v>
      </c>
      <c r="P133" s="194">
        <v>0</v>
      </c>
      <c r="Q133" s="195">
        <v>0</v>
      </c>
      <c r="R133" s="194">
        <v>0</v>
      </c>
      <c r="S133" s="47">
        <v>0</v>
      </c>
      <c r="T133" s="80" t="str">
        <f t="shared" si="50"/>
        <v>-</v>
      </c>
      <c r="U133" s="81" t="str">
        <f t="shared" si="51"/>
        <v>-</v>
      </c>
      <c r="V133" s="7"/>
    </row>
    <row r="134" spans="1:22" ht="13.5" customHeight="1">
      <c r="A134" s="5"/>
      <c r="B134" s="124"/>
      <c r="C134" s="13" t="s">
        <v>214</v>
      </c>
      <c r="D134" s="46">
        <f t="shared" si="52"/>
        <v>2</v>
      </c>
      <c r="E134" s="46">
        <v>0</v>
      </c>
      <c r="F134" s="46">
        <v>0</v>
      </c>
      <c r="G134" s="46">
        <v>0</v>
      </c>
      <c r="H134" s="46">
        <v>0</v>
      </c>
      <c r="I134" s="46">
        <v>2</v>
      </c>
      <c r="J134" s="46">
        <v>0</v>
      </c>
      <c r="K134" s="46">
        <v>0</v>
      </c>
      <c r="L134" s="46">
        <v>0</v>
      </c>
      <c r="M134" s="46">
        <f>SUM(E134:I134)</f>
        <v>2</v>
      </c>
      <c r="N134" s="46">
        <v>2</v>
      </c>
      <c r="O134" s="193">
        <f>IF(AND(P134=0,Q134=0,R134=0),0,SUM(P134:R134))</f>
        <v>193.2</v>
      </c>
      <c r="P134" s="194">
        <v>0</v>
      </c>
      <c r="Q134" s="195">
        <v>0</v>
      </c>
      <c r="R134" s="194">
        <v>193.2</v>
      </c>
      <c r="S134" s="47">
        <v>3608</v>
      </c>
      <c r="T134" s="48">
        <f t="shared" si="50"/>
        <v>18.674948240165634</v>
      </c>
      <c r="U134" s="49">
        <f t="shared" si="51"/>
        <v>96.6</v>
      </c>
      <c r="V134" s="7"/>
    </row>
    <row r="135" spans="2:22" ht="13.5" customHeight="1">
      <c r="B135" s="22"/>
      <c r="C135" s="15" t="s">
        <v>215</v>
      </c>
      <c r="D135" s="170">
        <f aca="true" t="shared" si="53" ref="D135:S135">SUM(D130:D134)</f>
        <v>11</v>
      </c>
      <c r="E135" s="170">
        <f t="shared" si="53"/>
        <v>0</v>
      </c>
      <c r="F135" s="170">
        <f t="shared" si="53"/>
        <v>0</v>
      </c>
      <c r="G135" s="170">
        <f t="shared" si="53"/>
        <v>1</v>
      </c>
      <c r="H135" s="170">
        <f t="shared" si="53"/>
        <v>2</v>
      </c>
      <c r="I135" s="170">
        <f t="shared" si="53"/>
        <v>4</v>
      </c>
      <c r="J135" s="170">
        <f t="shared" si="53"/>
        <v>2</v>
      </c>
      <c r="K135" s="170">
        <f t="shared" si="53"/>
        <v>0</v>
      </c>
      <c r="L135" s="170">
        <f t="shared" si="53"/>
        <v>2</v>
      </c>
      <c r="M135" s="170">
        <f t="shared" si="53"/>
        <v>7</v>
      </c>
      <c r="N135" s="170">
        <f t="shared" si="53"/>
        <v>6</v>
      </c>
      <c r="O135" s="240">
        <f t="shared" si="53"/>
        <v>497.09999999999997</v>
      </c>
      <c r="P135" s="241">
        <f t="shared" si="53"/>
        <v>4</v>
      </c>
      <c r="Q135" s="241">
        <f t="shared" si="53"/>
        <v>0</v>
      </c>
      <c r="R135" s="241">
        <f t="shared" si="53"/>
        <v>493.09999999999997</v>
      </c>
      <c r="S135" s="172">
        <f t="shared" si="53"/>
        <v>11766.869999999999</v>
      </c>
      <c r="T135" s="171">
        <f>IF(O135=0,"-",S135/O135)</f>
        <v>23.67103198551599</v>
      </c>
      <c r="U135" s="186">
        <f>IF(O135=0,"-",O135/N135)</f>
        <v>82.85</v>
      </c>
      <c r="V135" s="7"/>
    </row>
    <row r="136" spans="2:22" ht="13.5" customHeight="1">
      <c r="B136" s="288" t="s">
        <v>133</v>
      </c>
      <c r="C136" s="289"/>
      <c r="D136" s="149">
        <f aca="true" t="shared" si="54" ref="D136:S136">SUM(D130:D134)</f>
        <v>11</v>
      </c>
      <c r="E136" s="149">
        <f t="shared" si="54"/>
        <v>0</v>
      </c>
      <c r="F136" s="149">
        <f t="shared" si="54"/>
        <v>0</v>
      </c>
      <c r="G136" s="149">
        <f t="shared" si="54"/>
        <v>1</v>
      </c>
      <c r="H136" s="149">
        <f t="shared" si="54"/>
        <v>2</v>
      </c>
      <c r="I136" s="149">
        <f t="shared" si="54"/>
        <v>4</v>
      </c>
      <c r="J136" s="149">
        <f t="shared" si="54"/>
        <v>2</v>
      </c>
      <c r="K136" s="149">
        <f t="shared" si="54"/>
        <v>0</v>
      </c>
      <c r="L136" s="149">
        <f t="shared" si="54"/>
        <v>2</v>
      </c>
      <c r="M136" s="149">
        <f t="shared" si="54"/>
        <v>7</v>
      </c>
      <c r="N136" s="149">
        <f t="shared" si="54"/>
        <v>6</v>
      </c>
      <c r="O136" s="242">
        <f t="shared" si="54"/>
        <v>497.09999999999997</v>
      </c>
      <c r="P136" s="243">
        <f t="shared" si="54"/>
        <v>4</v>
      </c>
      <c r="Q136" s="243">
        <f t="shared" si="54"/>
        <v>0</v>
      </c>
      <c r="R136" s="243">
        <f t="shared" si="54"/>
        <v>493.09999999999997</v>
      </c>
      <c r="S136" s="159">
        <f t="shared" si="54"/>
        <v>11766.869999999999</v>
      </c>
      <c r="T136" s="153">
        <f>IF(O136=0,"-",S136/O136)</f>
        <v>23.67103198551599</v>
      </c>
      <c r="U136" s="153">
        <f>IF(O136=0,"-",O136/N136)</f>
        <v>82.85</v>
      </c>
      <c r="V136" s="7"/>
    </row>
    <row r="137" spans="1:22" ht="13.5" customHeight="1" thickBot="1">
      <c r="A137" s="73"/>
      <c r="B137" s="285" t="s">
        <v>175</v>
      </c>
      <c r="C137" s="286"/>
      <c r="D137" s="157">
        <f aca="true" t="shared" si="55" ref="D137:S137">D129+D136</f>
        <v>13</v>
      </c>
      <c r="E137" s="144">
        <f t="shared" si="55"/>
        <v>0</v>
      </c>
      <c r="F137" s="144">
        <f t="shared" si="55"/>
        <v>0</v>
      </c>
      <c r="G137" s="144">
        <f t="shared" si="55"/>
        <v>1</v>
      </c>
      <c r="H137" s="144">
        <f t="shared" si="55"/>
        <v>2</v>
      </c>
      <c r="I137" s="144">
        <f t="shared" si="55"/>
        <v>5</v>
      </c>
      <c r="J137" s="144">
        <f t="shared" si="55"/>
        <v>3</v>
      </c>
      <c r="K137" s="144">
        <f t="shared" si="55"/>
        <v>0</v>
      </c>
      <c r="L137" s="144">
        <f t="shared" si="55"/>
        <v>2</v>
      </c>
      <c r="M137" s="144">
        <f t="shared" si="55"/>
        <v>8</v>
      </c>
      <c r="N137" s="144">
        <f t="shared" si="55"/>
        <v>7</v>
      </c>
      <c r="O137" s="232">
        <f t="shared" si="55"/>
        <v>621.1999999999999</v>
      </c>
      <c r="P137" s="233">
        <f t="shared" si="55"/>
        <v>4</v>
      </c>
      <c r="Q137" s="233">
        <f t="shared" si="55"/>
        <v>0</v>
      </c>
      <c r="R137" s="233">
        <f t="shared" si="55"/>
        <v>617.1999999999999</v>
      </c>
      <c r="S137" s="154">
        <f t="shared" si="55"/>
        <v>15067.929999999998</v>
      </c>
      <c r="T137" s="158">
        <f>IF(O137=0,"-",S137/O137)</f>
        <v>24.256165486155826</v>
      </c>
      <c r="U137" s="148">
        <f>IF(O137=0,"-",O137/N137)</f>
        <v>88.74285714285713</v>
      </c>
      <c r="V137" s="7"/>
    </row>
    <row r="138" spans="1:22" ht="13.5" customHeight="1">
      <c r="A138" s="187"/>
      <c r="B138" s="175"/>
      <c r="C138" s="176" t="s">
        <v>258</v>
      </c>
      <c r="D138" s="38">
        <v>1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1</v>
      </c>
      <c r="K138" s="46">
        <v>0</v>
      </c>
      <c r="L138" s="46">
        <v>0</v>
      </c>
      <c r="M138" s="46">
        <v>0</v>
      </c>
      <c r="N138" s="46">
        <v>0</v>
      </c>
      <c r="O138" s="218">
        <v>0</v>
      </c>
      <c r="P138" s="195">
        <v>0</v>
      </c>
      <c r="Q138" s="195">
        <v>0</v>
      </c>
      <c r="R138" s="195">
        <v>0</v>
      </c>
      <c r="S138" s="48">
        <v>0</v>
      </c>
      <c r="T138" s="80" t="str">
        <f>IF(O138=0,"-",S138/O138)</f>
        <v>-</v>
      </c>
      <c r="U138" s="81" t="str">
        <f>IF(O138=0,"-",O138/N138)</f>
        <v>-</v>
      </c>
      <c r="V138" s="7"/>
    </row>
    <row r="139" spans="1:22" ht="13.5" customHeight="1">
      <c r="A139" s="1"/>
      <c r="B139" s="1"/>
      <c r="C139" s="13" t="s">
        <v>216</v>
      </c>
      <c r="D139" s="38">
        <f t="shared" si="52"/>
        <v>1</v>
      </c>
      <c r="E139" s="46">
        <v>0</v>
      </c>
      <c r="F139" s="46">
        <v>1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f>SUM(E139:I139)</f>
        <v>1</v>
      </c>
      <c r="N139" s="46">
        <v>0</v>
      </c>
      <c r="O139" s="193">
        <f aca="true" t="shared" si="56" ref="O139:O169">IF(AND(P139=0,Q139=0,R139=0),0,SUM(P139:R139))</f>
        <v>0</v>
      </c>
      <c r="P139" s="194">
        <v>0</v>
      </c>
      <c r="Q139" s="195">
        <v>0</v>
      </c>
      <c r="R139" s="194">
        <v>0</v>
      </c>
      <c r="S139" s="47">
        <v>0</v>
      </c>
      <c r="T139" s="80" t="str">
        <f t="shared" si="50"/>
        <v>-</v>
      </c>
      <c r="U139" s="81" t="str">
        <f t="shared" si="51"/>
        <v>-</v>
      </c>
      <c r="V139" s="5"/>
    </row>
    <row r="140" spans="1:22" ht="13.5" customHeight="1">
      <c r="A140" s="23"/>
      <c r="B140" s="1"/>
      <c r="C140" s="13" t="s">
        <v>217</v>
      </c>
      <c r="D140" s="38">
        <f t="shared" si="52"/>
        <v>2</v>
      </c>
      <c r="E140" s="46">
        <v>0</v>
      </c>
      <c r="F140" s="46">
        <v>0</v>
      </c>
      <c r="G140" s="46">
        <v>0</v>
      </c>
      <c r="H140" s="46">
        <v>1</v>
      </c>
      <c r="I140" s="46">
        <v>1</v>
      </c>
      <c r="J140" s="46">
        <v>0</v>
      </c>
      <c r="K140" s="46">
        <v>0</v>
      </c>
      <c r="L140" s="46">
        <v>0</v>
      </c>
      <c r="M140" s="46">
        <f aca="true" t="shared" si="57" ref="M140:M154">SUM(E140:I140)</f>
        <v>2</v>
      </c>
      <c r="N140" s="46">
        <v>1</v>
      </c>
      <c r="O140" s="193">
        <f t="shared" si="56"/>
        <v>48.6</v>
      </c>
      <c r="P140" s="194">
        <v>0</v>
      </c>
      <c r="Q140" s="195">
        <v>0</v>
      </c>
      <c r="R140" s="194">
        <v>48.6</v>
      </c>
      <c r="S140" s="47">
        <v>1360.8</v>
      </c>
      <c r="T140" s="48">
        <f t="shared" si="50"/>
        <v>28</v>
      </c>
      <c r="U140" s="49">
        <f t="shared" si="51"/>
        <v>48.6</v>
      </c>
      <c r="V140" s="5"/>
    </row>
    <row r="141" spans="1:22" ht="13.5" customHeight="1">
      <c r="A141" s="1" t="s">
        <v>218</v>
      </c>
      <c r="B141" s="24"/>
      <c r="C141" s="13" t="s">
        <v>185</v>
      </c>
      <c r="D141" s="46">
        <f t="shared" si="52"/>
        <v>2</v>
      </c>
      <c r="E141" s="46">
        <v>0</v>
      </c>
      <c r="F141" s="46">
        <v>0</v>
      </c>
      <c r="G141" s="46">
        <v>0</v>
      </c>
      <c r="H141" s="46">
        <v>1</v>
      </c>
      <c r="I141" s="46">
        <v>0</v>
      </c>
      <c r="J141" s="46">
        <v>1</v>
      </c>
      <c r="K141" s="46">
        <v>0</v>
      </c>
      <c r="L141" s="46">
        <v>0</v>
      </c>
      <c r="M141" s="46">
        <f>SUM(E141:I141)</f>
        <v>1</v>
      </c>
      <c r="N141" s="46">
        <v>2</v>
      </c>
      <c r="O141" s="193">
        <f t="shared" si="56"/>
        <v>358.41</v>
      </c>
      <c r="P141" s="194">
        <v>0</v>
      </c>
      <c r="Q141" s="195">
        <v>3.73</v>
      </c>
      <c r="R141" s="194">
        <v>354.68</v>
      </c>
      <c r="S141" s="47">
        <v>7687.14</v>
      </c>
      <c r="T141" s="48">
        <f t="shared" si="50"/>
        <v>21.44789486900477</v>
      </c>
      <c r="U141" s="49">
        <f t="shared" si="51"/>
        <v>179.205</v>
      </c>
      <c r="V141" s="5"/>
    </row>
    <row r="142" spans="1:22" ht="13.5" customHeight="1">
      <c r="A142" s="1"/>
      <c r="B142" s="24"/>
      <c r="C142" s="13" t="s">
        <v>157</v>
      </c>
      <c r="D142" s="46">
        <f t="shared" si="52"/>
        <v>1</v>
      </c>
      <c r="E142" s="46">
        <v>0</v>
      </c>
      <c r="F142" s="46">
        <v>0</v>
      </c>
      <c r="G142" s="46">
        <v>0</v>
      </c>
      <c r="H142" s="46">
        <v>0</v>
      </c>
      <c r="I142" s="46">
        <v>1</v>
      </c>
      <c r="J142" s="46">
        <v>0</v>
      </c>
      <c r="K142" s="46">
        <v>0</v>
      </c>
      <c r="L142" s="46">
        <v>0</v>
      </c>
      <c r="M142" s="46">
        <f t="shared" si="57"/>
        <v>1</v>
      </c>
      <c r="N142" s="46">
        <v>1</v>
      </c>
      <c r="O142" s="193">
        <f t="shared" si="56"/>
        <v>107.5</v>
      </c>
      <c r="P142" s="194">
        <v>0</v>
      </c>
      <c r="Q142" s="195">
        <v>0</v>
      </c>
      <c r="R142" s="194">
        <v>107.5</v>
      </c>
      <c r="S142" s="47">
        <v>1892</v>
      </c>
      <c r="T142" s="48">
        <f t="shared" si="50"/>
        <v>17.6</v>
      </c>
      <c r="U142" s="49">
        <f t="shared" si="51"/>
        <v>107.5</v>
      </c>
      <c r="V142" s="5"/>
    </row>
    <row r="143" spans="1:22" ht="13.5" customHeight="1">
      <c r="A143" s="1"/>
      <c r="B143" s="24"/>
      <c r="C143" s="13" t="s">
        <v>168</v>
      </c>
      <c r="D143" s="46">
        <f>SUM(E143:L143)</f>
        <v>1</v>
      </c>
      <c r="E143" s="46">
        <v>0</v>
      </c>
      <c r="F143" s="46">
        <v>0</v>
      </c>
      <c r="G143" s="46">
        <v>0</v>
      </c>
      <c r="H143" s="46">
        <v>0</v>
      </c>
      <c r="I143" s="46">
        <v>1</v>
      </c>
      <c r="J143" s="46">
        <v>0</v>
      </c>
      <c r="K143" s="46">
        <v>0</v>
      </c>
      <c r="L143" s="46">
        <v>0</v>
      </c>
      <c r="M143" s="46">
        <f>SUM(E143:I143)</f>
        <v>1</v>
      </c>
      <c r="N143" s="46">
        <v>1</v>
      </c>
      <c r="O143" s="193">
        <f>IF(AND(P143=0,Q143=0,R143=0),0,SUM(P143:R143))</f>
        <v>121.6</v>
      </c>
      <c r="P143" s="194">
        <v>0</v>
      </c>
      <c r="Q143" s="195">
        <v>0</v>
      </c>
      <c r="R143" s="194">
        <v>121.6</v>
      </c>
      <c r="S143" s="47">
        <v>2176.64</v>
      </c>
      <c r="T143" s="48">
        <f>IF(O143=0,"-",S143/O143)</f>
        <v>17.9</v>
      </c>
      <c r="U143" s="49">
        <f>IF(O143=0,"-",O143/N143)</f>
        <v>121.6</v>
      </c>
      <c r="V143" s="5"/>
    </row>
    <row r="144" spans="1:22" ht="13.5" customHeight="1">
      <c r="A144" s="1"/>
      <c r="B144" s="24"/>
      <c r="C144" s="13" t="s">
        <v>158</v>
      </c>
      <c r="D144" s="46">
        <f t="shared" si="52"/>
        <v>1</v>
      </c>
      <c r="E144" s="46">
        <v>0</v>
      </c>
      <c r="F144" s="46">
        <v>0</v>
      </c>
      <c r="G144" s="46">
        <v>0</v>
      </c>
      <c r="H144" s="46">
        <v>0</v>
      </c>
      <c r="I144" s="46">
        <v>1</v>
      </c>
      <c r="J144" s="46">
        <v>0</v>
      </c>
      <c r="K144" s="46">
        <v>0</v>
      </c>
      <c r="L144" s="46">
        <v>0</v>
      </c>
      <c r="M144" s="46">
        <f t="shared" si="57"/>
        <v>1</v>
      </c>
      <c r="N144" s="46">
        <v>1</v>
      </c>
      <c r="O144" s="193">
        <f t="shared" si="56"/>
        <v>317.65</v>
      </c>
      <c r="P144" s="194">
        <v>0</v>
      </c>
      <c r="Q144" s="195">
        <v>0</v>
      </c>
      <c r="R144" s="194">
        <v>317.65</v>
      </c>
      <c r="S144" s="47">
        <v>5717.7</v>
      </c>
      <c r="T144" s="48">
        <f t="shared" si="50"/>
        <v>18</v>
      </c>
      <c r="U144" s="49">
        <f t="shared" si="51"/>
        <v>317.65</v>
      </c>
      <c r="V144" s="5"/>
    </row>
    <row r="145" spans="1:22" ht="13.5" customHeight="1">
      <c r="A145" s="23"/>
      <c r="B145" s="2"/>
      <c r="C145" s="13" t="s">
        <v>88</v>
      </c>
      <c r="D145" s="46">
        <f t="shared" si="52"/>
        <v>4</v>
      </c>
      <c r="E145" s="46">
        <v>0</v>
      </c>
      <c r="F145" s="46">
        <v>0</v>
      </c>
      <c r="G145" s="46">
        <v>0</v>
      </c>
      <c r="H145" s="46">
        <v>1</v>
      </c>
      <c r="I145" s="46">
        <v>1</v>
      </c>
      <c r="J145" s="46">
        <v>2</v>
      </c>
      <c r="K145" s="46">
        <v>0</v>
      </c>
      <c r="L145" s="46">
        <v>0</v>
      </c>
      <c r="M145" s="46">
        <f t="shared" si="57"/>
        <v>2</v>
      </c>
      <c r="N145" s="46">
        <v>1</v>
      </c>
      <c r="O145" s="193">
        <f t="shared" si="56"/>
        <v>11.4</v>
      </c>
      <c r="P145" s="194">
        <v>0</v>
      </c>
      <c r="Q145" s="195">
        <v>0</v>
      </c>
      <c r="R145" s="194">
        <v>11.4</v>
      </c>
      <c r="S145" s="47">
        <v>182.4</v>
      </c>
      <c r="T145" s="48">
        <f t="shared" si="50"/>
        <v>16</v>
      </c>
      <c r="U145" s="49">
        <f t="shared" si="51"/>
        <v>11.4</v>
      </c>
      <c r="V145" s="5"/>
    </row>
    <row r="146" spans="1:22" ht="13.5" customHeight="1">
      <c r="A146" s="23"/>
      <c r="B146" s="2"/>
      <c r="C146" s="13" t="s">
        <v>89</v>
      </c>
      <c r="D146" s="46">
        <f t="shared" si="52"/>
        <v>2</v>
      </c>
      <c r="E146" s="46">
        <v>0</v>
      </c>
      <c r="F146" s="46">
        <v>0</v>
      </c>
      <c r="G146" s="46">
        <v>1</v>
      </c>
      <c r="H146" s="46">
        <v>1</v>
      </c>
      <c r="I146" s="46">
        <v>0</v>
      </c>
      <c r="J146" s="46">
        <v>0</v>
      </c>
      <c r="K146" s="46">
        <v>0</v>
      </c>
      <c r="L146" s="46">
        <v>0</v>
      </c>
      <c r="M146" s="46">
        <f t="shared" si="57"/>
        <v>2</v>
      </c>
      <c r="N146" s="46">
        <v>1</v>
      </c>
      <c r="O146" s="193">
        <f t="shared" si="56"/>
        <v>5.55</v>
      </c>
      <c r="P146" s="194">
        <v>5.55</v>
      </c>
      <c r="Q146" s="195">
        <v>0</v>
      </c>
      <c r="R146" s="194">
        <v>0</v>
      </c>
      <c r="S146" s="271">
        <v>83.42</v>
      </c>
      <c r="T146" s="48">
        <f t="shared" si="50"/>
        <v>15.03063063063063</v>
      </c>
      <c r="U146" s="49">
        <f t="shared" si="51"/>
        <v>5.55</v>
      </c>
      <c r="V146" s="5"/>
    </row>
    <row r="147" spans="1:22" ht="13.5" customHeight="1">
      <c r="A147" s="1" t="s">
        <v>219</v>
      </c>
      <c r="B147" s="1" t="s">
        <v>219</v>
      </c>
      <c r="C147" s="13" t="s">
        <v>220</v>
      </c>
      <c r="D147" s="46">
        <f t="shared" si="52"/>
        <v>1</v>
      </c>
      <c r="E147" s="46">
        <v>0</v>
      </c>
      <c r="F147" s="46">
        <v>0</v>
      </c>
      <c r="G147" s="46">
        <v>0</v>
      </c>
      <c r="H147" s="46">
        <v>0</v>
      </c>
      <c r="I147" s="46">
        <v>1</v>
      </c>
      <c r="J147" s="46">
        <v>0</v>
      </c>
      <c r="K147" s="46">
        <v>0</v>
      </c>
      <c r="L147" s="46">
        <v>0</v>
      </c>
      <c r="M147" s="46">
        <f t="shared" si="57"/>
        <v>1</v>
      </c>
      <c r="N147" s="46">
        <v>1</v>
      </c>
      <c r="O147" s="193">
        <f t="shared" si="56"/>
        <v>204.96</v>
      </c>
      <c r="P147" s="194">
        <v>0</v>
      </c>
      <c r="Q147" s="195">
        <v>0</v>
      </c>
      <c r="R147" s="194">
        <v>204.96</v>
      </c>
      <c r="S147" s="47">
        <v>7931.95</v>
      </c>
      <c r="T147" s="48">
        <f t="shared" si="50"/>
        <v>38.699990241998435</v>
      </c>
      <c r="U147" s="49">
        <f t="shared" si="51"/>
        <v>204.96</v>
      </c>
      <c r="V147" s="5"/>
    </row>
    <row r="148" spans="1:22" ht="13.5" customHeight="1">
      <c r="A148" s="1"/>
      <c r="B148" s="24"/>
      <c r="C148" s="13" t="s">
        <v>259</v>
      </c>
      <c r="D148" s="46">
        <f t="shared" si="52"/>
        <v>1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1</v>
      </c>
      <c r="L148" s="46">
        <v>0</v>
      </c>
      <c r="M148" s="46">
        <v>0</v>
      </c>
      <c r="N148" s="46">
        <v>0</v>
      </c>
      <c r="O148" s="218">
        <v>0</v>
      </c>
      <c r="P148" s="195">
        <v>0</v>
      </c>
      <c r="Q148" s="195">
        <v>0</v>
      </c>
      <c r="R148" s="195">
        <v>0</v>
      </c>
      <c r="S148" s="48">
        <v>0</v>
      </c>
      <c r="T148" s="80" t="str">
        <f t="shared" si="50"/>
        <v>-</v>
      </c>
      <c r="U148" s="81" t="str">
        <f t="shared" si="51"/>
        <v>-</v>
      </c>
      <c r="V148" s="5"/>
    </row>
    <row r="149" spans="1:22" ht="13.5" customHeight="1">
      <c r="A149" s="1"/>
      <c r="B149" s="24"/>
      <c r="C149" s="13" t="s">
        <v>260</v>
      </c>
      <c r="D149" s="46">
        <f>SUM(E149:L149)</f>
        <v>1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1</v>
      </c>
      <c r="L149" s="46">
        <v>0</v>
      </c>
      <c r="M149" s="46">
        <v>0</v>
      </c>
      <c r="N149" s="46">
        <v>0</v>
      </c>
      <c r="O149" s="218">
        <v>0</v>
      </c>
      <c r="P149" s="195">
        <v>0</v>
      </c>
      <c r="Q149" s="195">
        <v>0</v>
      </c>
      <c r="R149" s="194">
        <v>0</v>
      </c>
      <c r="S149" s="47">
        <v>0</v>
      </c>
      <c r="T149" s="80" t="str">
        <f>IF(O149=0,"-",S149/O149)</f>
        <v>-</v>
      </c>
      <c r="U149" s="81" t="str">
        <f>IF(O149=0,"-",O149/N149)</f>
        <v>-</v>
      </c>
      <c r="V149" s="5"/>
    </row>
    <row r="150" spans="1:22" ht="13.5" customHeight="1">
      <c r="A150" s="1"/>
      <c r="B150" s="24"/>
      <c r="C150" s="13" t="s">
        <v>261</v>
      </c>
      <c r="D150" s="46">
        <f t="shared" si="52"/>
        <v>1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1</v>
      </c>
      <c r="M150" s="46">
        <v>0</v>
      </c>
      <c r="N150" s="46">
        <v>0</v>
      </c>
      <c r="O150" s="193">
        <f>IF(AND(P150=0,Q150=0,R150=0),0,SUM(P150:R150))</f>
        <v>0</v>
      </c>
      <c r="P150" s="194">
        <v>0</v>
      </c>
      <c r="Q150" s="195">
        <v>0</v>
      </c>
      <c r="R150" s="195">
        <v>0</v>
      </c>
      <c r="S150" s="48">
        <v>0</v>
      </c>
      <c r="T150" s="80" t="str">
        <f>IF(O150=0,"-",S150/O150)</f>
        <v>-</v>
      </c>
      <c r="U150" s="81" t="str">
        <f>IF(O150=0,"-",O150/N150)</f>
        <v>-</v>
      </c>
      <c r="V150" s="5"/>
    </row>
    <row r="151" spans="1:22" ht="13.5" customHeight="1">
      <c r="A151" s="1"/>
      <c r="B151" s="2"/>
      <c r="C151" s="13" t="s">
        <v>90</v>
      </c>
      <c r="D151" s="46">
        <f>SUM(E151:L151)</f>
        <v>3</v>
      </c>
      <c r="E151" s="46">
        <v>0</v>
      </c>
      <c r="F151" s="46">
        <v>0</v>
      </c>
      <c r="G151" s="46">
        <v>1</v>
      </c>
      <c r="H151" s="46">
        <v>0</v>
      </c>
      <c r="I151" s="46">
        <v>1</v>
      </c>
      <c r="J151" s="46">
        <v>0</v>
      </c>
      <c r="K151" s="46">
        <v>0</v>
      </c>
      <c r="L151" s="46">
        <v>1</v>
      </c>
      <c r="M151" s="46">
        <f t="shared" si="57"/>
        <v>2</v>
      </c>
      <c r="N151" s="46">
        <v>2</v>
      </c>
      <c r="O151" s="193">
        <f t="shared" si="56"/>
        <v>128.53</v>
      </c>
      <c r="P151" s="194">
        <v>22.13</v>
      </c>
      <c r="Q151" s="195">
        <v>0</v>
      </c>
      <c r="R151" s="194">
        <v>106.4</v>
      </c>
      <c r="S151" s="47">
        <v>2987.7</v>
      </c>
      <c r="T151" s="48">
        <f t="shared" si="50"/>
        <v>23.245156772737882</v>
      </c>
      <c r="U151" s="49">
        <f t="shared" si="51"/>
        <v>64.265</v>
      </c>
      <c r="V151" s="5"/>
    </row>
    <row r="152" spans="1:22" ht="13.5" customHeight="1">
      <c r="A152" s="1"/>
      <c r="B152" s="1"/>
      <c r="C152" s="13" t="s">
        <v>91</v>
      </c>
      <c r="D152" s="46">
        <f t="shared" si="52"/>
        <v>2</v>
      </c>
      <c r="E152" s="46">
        <v>0</v>
      </c>
      <c r="F152" s="46">
        <v>0</v>
      </c>
      <c r="G152" s="46">
        <v>1</v>
      </c>
      <c r="H152" s="46">
        <v>0</v>
      </c>
      <c r="I152" s="46">
        <v>1</v>
      </c>
      <c r="J152" s="46">
        <v>0</v>
      </c>
      <c r="K152" s="46">
        <v>0</v>
      </c>
      <c r="L152" s="46">
        <v>0</v>
      </c>
      <c r="M152" s="46">
        <f t="shared" si="57"/>
        <v>2</v>
      </c>
      <c r="N152" s="46">
        <v>2</v>
      </c>
      <c r="O152" s="193">
        <f t="shared" si="56"/>
        <v>7.7</v>
      </c>
      <c r="P152" s="194">
        <v>0.45</v>
      </c>
      <c r="Q152" s="195">
        <v>0</v>
      </c>
      <c r="R152" s="194">
        <v>7.25</v>
      </c>
      <c r="S152" s="47">
        <v>109.15</v>
      </c>
      <c r="T152" s="48">
        <f t="shared" si="50"/>
        <v>14.175324675324676</v>
      </c>
      <c r="U152" s="49">
        <f t="shared" si="51"/>
        <v>3.85</v>
      </c>
      <c r="V152" s="5"/>
    </row>
    <row r="153" spans="1:22" ht="13.5" customHeight="1">
      <c r="A153" s="23"/>
      <c r="B153" s="2"/>
      <c r="C153" s="13" t="s">
        <v>92</v>
      </c>
      <c r="D153" s="46">
        <f t="shared" si="52"/>
        <v>1</v>
      </c>
      <c r="E153" s="46">
        <v>0</v>
      </c>
      <c r="F153" s="46">
        <v>0</v>
      </c>
      <c r="G153" s="46">
        <v>1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f t="shared" si="57"/>
        <v>1</v>
      </c>
      <c r="N153" s="46">
        <v>1</v>
      </c>
      <c r="O153" s="193">
        <f t="shared" si="56"/>
        <v>0.51</v>
      </c>
      <c r="P153" s="194">
        <v>0.51</v>
      </c>
      <c r="Q153" s="195">
        <v>0</v>
      </c>
      <c r="R153" s="194">
        <v>0</v>
      </c>
      <c r="S153" s="47">
        <v>6.12</v>
      </c>
      <c r="T153" s="48">
        <f t="shared" si="50"/>
        <v>12</v>
      </c>
      <c r="U153" s="49">
        <f t="shared" si="51"/>
        <v>0.51</v>
      </c>
      <c r="V153" s="5"/>
    </row>
    <row r="154" spans="1:22" ht="13.5" customHeight="1">
      <c r="A154" s="1" t="s">
        <v>144</v>
      </c>
      <c r="B154" s="1" t="s">
        <v>222</v>
      </c>
      <c r="C154" s="13" t="s">
        <v>221</v>
      </c>
      <c r="D154" s="46">
        <f t="shared" si="52"/>
        <v>2</v>
      </c>
      <c r="E154" s="46">
        <v>0</v>
      </c>
      <c r="F154" s="46">
        <v>0</v>
      </c>
      <c r="G154" s="46">
        <v>0</v>
      </c>
      <c r="H154" s="46">
        <v>1</v>
      </c>
      <c r="I154" s="46">
        <v>1</v>
      </c>
      <c r="J154" s="46">
        <v>0</v>
      </c>
      <c r="K154" s="46">
        <v>0</v>
      </c>
      <c r="L154" s="46">
        <v>0</v>
      </c>
      <c r="M154" s="46">
        <f t="shared" si="57"/>
        <v>2</v>
      </c>
      <c r="N154" s="46">
        <v>1</v>
      </c>
      <c r="O154" s="193">
        <f t="shared" si="56"/>
        <v>167.67</v>
      </c>
      <c r="P154" s="194">
        <v>0</v>
      </c>
      <c r="Q154" s="195">
        <v>0</v>
      </c>
      <c r="R154" s="194">
        <v>167.67</v>
      </c>
      <c r="S154" s="47">
        <v>4778.6</v>
      </c>
      <c r="T154" s="48">
        <f t="shared" si="50"/>
        <v>28.50002982048071</v>
      </c>
      <c r="U154" s="49">
        <f t="shared" si="51"/>
        <v>167.67</v>
      </c>
      <c r="V154" s="5"/>
    </row>
    <row r="155" spans="1:22" ht="13.5" customHeight="1">
      <c r="A155" s="124"/>
      <c r="B155" s="124"/>
      <c r="C155" s="13" t="s">
        <v>142</v>
      </c>
      <c r="D155" s="46">
        <v>1</v>
      </c>
      <c r="E155" s="46">
        <v>0</v>
      </c>
      <c r="F155" s="46">
        <v>0</v>
      </c>
      <c r="G155" s="46">
        <v>0</v>
      </c>
      <c r="H155" s="46">
        <v>0</v>
      </c>
      <c r="I155" s="189">
        <v>1</v>
      </c>
      <c r="J155" s="46">
        <v>0</v>
      </c>
      <c r="K155" s="46">
        <v>0</v>
      </c>
      <c r="L155" s="46">
        <v>0</v>
      </c>
      <c r="M155" s="46">
        <f>SUM(E155:L155)</f>
        <v>1</v>
      </c>
      <c r="N155" s="46">
        <v>1</v>
      </c>
      <c r="O155" s="273">
        <v>33.2</v>
      </c>
      <c r="P155" s="194">
        <v>0</v>
      </c>
      <c r="Q155" s="195">
        <v>0</v>
      </c>
      <c r="R155" s="194">
        <v>33.18</v>
      </c>
      <c r="S155" s="47">
        <v>1061.76</v>
      </c>
      <c r="T155" s="69">
        <f t="shared" si="50"/>
        <v>31.980722891566263</v>
      </c>
      <c r="U155" s="49">
        <f t="shared" si="51"/>
        <v>33.2</v>
      </c>
      <c r="V155" s="5"/>
    </row>
    <row r="156" spans="1:22" ht="14.25" customHeight="1">
      <c r="A156" s="23"/>
      <c r="B156" s="1"/>
      <c r="C156" s="13" t="s">
        <v>223</v>
      </c>
      <c r="D156" s="46">
        <v>1</v>
      </c>
      <c r="E156" s="46">
        <v>0</v>
      </c>
      <c r="F156" s="46">
        <v>0</v>
      </c>
      <c r="G156" s="46">
        <v>0</v>
      </c>
      <c r="H156" s="46">
        <v>0</v>
      </c>
      <c r="I156" s="46">
        <v>1</v>
      </c>
      <c r="J156" s="46">
        <v>0</v>
      </c>
      <c r="K156" s="46">
        <v>0</v>
      </c>
      <c r="L156" s="46">
        <v>0</v>
      </c>
      <c r="M156" s="46">
        <f aca="true" t="shared" si="58" ref="M156:M167">SUM(E156:I156)</f>
        <v>1</v>
      </c>
      <c r="N156" s="46">
        <v>1</v>
      </c>
      <c r="O156" s="273">
        <v>157.2</v>
      </c>
      <c r="P156" s="194">
        <v>0</v>
      </c>
      <c r="Q156" s="195">
        <v>0</v>
      </c>
      <c r="R156" s="194">
        <v>157.17</v>
      </c>
      <c r="S156" s="47">
        <v>4243.59</v>
      </c>
      <c r="T156" s="48">
        <f t="shared" si="50"/>
        <v>26.994847328244276</v>
      </c>
      <c r="U156" s="49">
        <f>IF(O156=0,"-",O156/N156)</f>
        <v>157.2</v>
      </c>
      <c r="V156" s="5"/>
    </row>
    <row r="157" spans="1:22" ht="13.5" customHeight="1">
      <c r="A157" s="23"/>
      <c r="B157" s="2"/>
      <c r="C157" s="13" t="s">
        <v>224</v>
      </c>
      <c r="D157" s="46">
        <f t="shared" si="52"/>
        <v>12</v>
      </c>
      <c r="E157" s="46">
        <v>12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f t="shared" si="58"/>
        <v>12</v>
      </c>
      <c r="N157" s="46">
        <v>12</v>
      </c>
      <c r="O157" s="193">
        <f t="shared" si="56"/>
        <v>147.78</v>
      </c>
      <c r="P157" s="194">
        <v>147.78</v>
      </c>
      <c r="Q157" s="195">
        <v>0</v>
      </c>
      <c r="R157" s="194">
        <v>0</v>
      </c>
      <c r="S157" s="47">
        <v>5172.3</v>
      </c>
      <c r="T157" s="48">
        <f t="shared" si="50"/>
        <v>35</v>
      </c>
      <c r="U157" s="49">
        <f>IF(O157=0,"-",O157/N157)</f>
        <v>12.315</v>
      </c>
      <c r="V157" s="5"/>
    </row>
    <row r="158" spans="1:22" ht="13.5" customHeight="1">
      <c r="A158" s="23"/>
      <c r="B158" s="2"/>
      <c r="C158" s="13" t="s">
        <v>262</v>
      </c>
      <c r="D158" s="46">
        <f t="shared" si="52"/>
        <v>1</v>
      </c>
      <c r="E158" s="46">
        <v>0</v>
      </c>
      <c r="F158" s="46">
        <v>1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f>SUM(E158:I158)</f>
        <v>1</v>
      </c>
      <c r="N158" s="46">
        <v>0</v>
      </c>
      <c r="O158" s="193">
        <v>0</v>
      </c>
      <c r="P158" s="194">
        <v>0</v>
      </c>
      <c r="Q158" s="195">
        <v>0</v>
      </c>
      <c r="R158" s="194">
        <v>0</v>
      </c>
      <c r="S158" s="48">
        <v>0</v>
      </c>
      <c r="T158" s="80" t="str">
        <f t="shared" si="50"/>
        <v>-</v>
      </c>
      <c r="U158" s="81" t="str">
        <f t="shared" si="51"/>
        <v>-</v>
      </c>
      <c r="V158" s="5"/>
    </row>
    <row r="159" spans="1:22" ht="13.5" customHeight="1">
      <c r="A159" s="1"/>
      <c r="B159" s="1"/>
      <c r="C159" s="13" t="s">
        <v>93</v>
      </c>
      <c r="D159" s="46">
        <f t="shared" si="52"/>
        <v>2</v>
      </c>
      <c r="E159" s="46">
        <v>0</v>
      </c>
      <c r="F159" s="46">
        <v>1</v>
      </c>
      <c r="G159" s="46">
        <v>0</v>
      </c>
      <c r="H159" s="46">
        <v>0</v>
      </c>
      <c r="I159" s="46">
        <v>1</v>
      </c>
      <c r="J159" s="46">
        <v>0</v>
      </c>
      <c r="K159" s="46">
        <v>0</v>
      </c>
      <c r="L159" s="46">
        <v>0</v>
      </c>
      <c r="M159" s="46">
        <f t="shared" si="58"/>
        <v>2</v>
      </c>
      <c r="N159" s="46">
        <v>1</v>
      </c>
      <c r="O159" s="193">
        <f t="shared" si="56"/>
        <v>96.98</v>
      </c>
      <c r="P159" s="194">
        <v>0</v>
      </c>
      <c r="Q159" s="195">
        <v>0</v>
      </c>
      <c r="R159" s="194">
        <v>96.98</v>
      </c>
      <c r="S159" s="47">
        <v>3394.3</v>
      </c>
      <c r="T159" s="48">
        <f t="shared" si="50"/>
        <v>35</v>
      </c>
      <c r="U159" s="49">
        <f t="shared" si="51"/>
        <v>96.98</v>
      </c>
      <c r="V159" s="5"/>
    </row>
    <row r="160" spans="1:22" ht="13.5" customHeight="1">
      <c r="A160" s="25"/>
      <c r="B160" s="25"/>
      <c r="C160" s="13" t="s">
        <v>225</v>
      </c>
      <c r="D160" s="46">
        <f t="shared" si="52"/>
        <v>3</v>
      </c>
      <c r="E160" s="46">
        <v>0</v>
      </c>
      <c r="F160" s="46">
        <v>0</v>
      </c>
      <c r="G160" s="46">
        <v>0</v>
      </c>
      <c r="H160" s="46">
        <v>2</v>
      </c>
      <c r="I160" s="46">
        <v>1</v>
      </c>
      <c r="J160" s="46">
        <v>0</v>
      </c>
      <c r="K160" s="46">
        <v>0</v>
      </c>
      <c r="L160" s="46">
        <v>0</v>
      </c>
      <c r="M160" s="46">
        <f t="shared" si="58"/>
        <v>3</v>
      </c>
      <c r="N160" s="46">
        <v>3</v>
      </c>
      <c r="O160" s="193">
        <f t="shared" si="56"/>
        <v>138.57</v>
      </c>
      <c r="P160" s="194">
        <v>0</v>
      </c>
      <c r="Q160" s="195">
        <v>15.25</v>
      </c>
      <c r="R160" s="194">
        <v>123.32</v>
      </c>
      <c r="S160" s="47">
        <v>2283.96</v>
      </c>
      <c r="T160" s="48">
        <f t="shared" si="50"/>
        <v>16.48235548820091</v>
      </c>
      <c r="U160" s="49">
        <f t="shared" si="51"/>
        <v>46.19</v>
      </c>
      <c r="V160" s="5"/>
    </row>
    <row r="161" spans="1:22" ht="13.5" customHeight="1">
      <c r="A161" s="24"/>
      <c r="B161" s="24"/>
      <c r="C161" s="13" t="s">
        <v>226</v>
      </c>
      <c r="D161" s="46">
        <f t="shared" si="52"/>
        <v>2</v>
      </c>
      <c r="E161" s="46">
        <v>0</v>
      </c>
      <c r="F161" s="46">
        <v>0</v>
      </c>
      <c r="G161" s="46">
        <v>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f t="shared" si="58"/>
        <v>2</v>
      </c>
      <c r="N161" s="46">
        <v>2</v>
      </c>
      <c r="O161" s="193">
        <f t="shared" si="56"/>
        <v>196.65</v>
      </c>
      <c r="P161" s="194">
        <v>196.65</v>
      </c>
      <c r="Q161" s="195">
        <v>0</v>
      </c>
      <c r="R161" s="194">
        <v>0</v>
      </c>
      <c r="S161" s="47">
        <v>6779.54</v>
      </c>
      <c r="T161" s="48">
        <f aca="true" t="shared" si="59" ref="T161:T192">IF(O161=0,"-",S161/O161)</f>
        <v>34.47515891177218</v>
      </c>
      <c r="U161" s="49">
        <f aca="true" t="shared" si="60" ref="U161:U192">IF(O161=0,"-",O161/N161)</f>
        <v>98.325</v>
      </c>
      <c r="V161" s="5"/>
    </row>
    <row r="162" spans="2:22" ht="13.5" customHeight="1">
      <c r="B162" s="2"/>
      <c r="C162" s="13" t="s">
        <v>94</v>
      </c>
      <c r="D162" s="46">
        <f t="shared" si="52"/>
        <v>1</v>
      </c>
      <c r="E162" s="46">
        <v>0</v>
      </c>
      <c r="F162" s="46">
        <v>0</v>
      </c>
      <c r="G162" s="46">
        <v>0</v>
      </c>
      <c r="H162" s="46">
        <v>1</v>
      </c>
      <c r="I162" s="46">
        <v>0</v>
      </c>
      <c r="J162" s="46">
        <v>0</v>
      </c>
      <c r="K162" s="46">
        <v>0</v>
      </c>
      <c r="L162" s="46">
        <v>0</v>
      </c>
      <c r="M162" s="46">
        <f t="shared" si="58"/>
        <v>1</v>
      </c>
      <c r="N162" s="46">
        <v>1</v>
      </c>
      <c r="O162" s="193">
        <f t="shared" si="56"/>
        <v>42.09</v>
      </c>
      <c r="P162" s="194">
        <v>0</v>
      </c>
      <c r="Q162" s="195">
        <v>42.09</v>
      </c>
      <c r="R162" s="194">
        <v>0</v>
      </c>
      <c r="S162" s="47">
        <v>1207.98</v>
      </c>
      <c r="T162" s="48">
        <f t="shared" si="59"/>
        <v>28.699928724162508</v>
      </c>
      <c r="U162" s="49">
        <f t="shared" si="60"/>
        <v>42.09</v>
      </c>
      <c r="V162" s="5"/>
    </row>
    <row r="163" spans="2:22" ht="13.5" customHeight="1">
      <c r="B163" s="2"/>
      <c r="C163" s="13" t="s">
        <v>134</v>
      </c>
      <c r="D163" s="46">
        <v>1</v>
      </c>
      <c r="E163" s="46">
        <v>0</v>
      </c>
      <c r="F163" s="46">
        <v>0</v>
      </c>
      <c r="G163" s="46">
        <v>0</v>
      </c>
      <c r="H163" s="46">
        <v>0</v>
      </c>
      <c r="I163" s="46">
        <v>1</v>
      </c>
      <c r="J163" s="46">
        <v>0</v>
      </c>
      <c r="K163" s="46">
        <v>0</v>
      </c>
      <c r="L163" s="46">
        <v>0</v>
      </c>
      <c r="M163" s="46">
        <f t="shared" si="58"/>
        <v>1</v>
      </c>
      <c r="N163" s="46">
        <v>1</v>
      </c>
      <c r="O163" s="193">
        <f t="shared" si="56"/>
        <v>8.11</v>
      </c>
      <c r="P163" s="194">
        <v>0</v>
      </c>
      <c r="Q163" s="195">
        <v>0</v>
      </c>
      <c r="R163" s="194">
        <v>8.11</v>
      </c>
      <c r="S163" s="47">
        <v>182.475</v>
      </c>
      <c r="T163" s="48">
        <f t="shared" si="59"/>
        <v>22.5</v>
      </c>
      <c r="U163" s="49">
        <f t="shared" si="60"/>
        <v>8.11</v>
      </c>
      <c r="V163" s="5"/>
    </row>
    <row r="164" spans="2:22" ht="13.5" customHeight="1">
      <c r="B164" s="2"/>
      <c r="C164" s="13" t="s">
        <v>135</v>
      </c>
      <c r="D164" s="46">
        <f aca="true" t="shared" si="61" ref="D164:D176">SUM(E164:L164)</f>
        <v>2</v>
      </c>
      <c r="E164" s="46">
        <v>0</v>
      </c>
      <c r="F164" s="46">
        <v>0</v>
      </c>
      <c r="G164" s="46">
        <v>0</v>
      </c>
      <c r="H164" s="46">
        <v>0</v>
      </c>
      <c r="I164" s="46">
        <v>2</v>
      </c>
      <c r="J164" s="46">
        <v>0</v>
      </c>
      <c r="K164" s="46">
        <v>0</v>
      </c>
      <c r="L164" s="46">
        <v>0</v>
      </c>
      <c r="M164" s="46">
        <f t="shared" si="58"/>
        <v>2</v>
      </c>
      <c r="N164" s="46">
        <v>2</v>
      </c>
      <c r="O164" s="193">
        <f t="shared" si="56"/>
        <v>471.66</v>
      </c>
      <c r="P164" s="194">
        <v>0</v>
      </c>
      <c r="Q164" s="195">
        <v>0</v>
      </c>
      <c r="R164" s="194">
        <v>471.66</v>
      </c>
      <c r="S164" s="47">
        <v>12202.62</v>
      </c>
      <c r="T164" s="48">
        <f t="shared" si="59"/>
        <v>25.871644828902177</v>
      </c>
      <c r="U164" s="49">
        <f t="shared" si="60"/>
        <v>235.83</v>
      </c>
      <c r="V164" s="5"/>
    </row>
    <row r="165" spans="2:22" ht="13.5" customHeight="1">
      <c r="B165" s="2"/>
      <c r="C165" s="13" t="s">
        <v>186</v>
      </c>
      <c r="D165" s="46">
        <f t="shared" si="61"/>
        <v>1</v>
      </c>
      <c r="E165" s="46">
        <v>0</v>
      </c>
      <c r="F165" s="46">
        <v>0</v>
      </c>
      <c r="G165" s="46">
        <v>0</v>
      </c>
      <c r="H165" s="46">
        <v>0</v>
      </c>
      <c r="I165" s="46">
        <v>1</v>
      </c>
      <c r="J165" s="46">
        <v>0</v>
      </c>
      <c r="K165" s="46">
        <v>0</v>
      </c>
      <c r="L165" s="46">
        <v>0</v>
      </c>
      <c r="M165" s="46">
        <f t="shared" si="58"/>
        <v>1</v>
      </c>
      <c r="N165" s="46">
        <v>1</v>
      </c>
      <c r="O165" s="193">
        <f t="shared" si="56"/>
        <v>57.59</v>
      </c>
      <c r="P165" s="194">
        <v>0</v>
      </c>
      <c r="Q165" s="195">
        <v>0</v>
      </c>
      <c r="R165" s="194">
        <v>57.59</v>
      </c>
      <c r="S165" s="47">
        <v>1151.8</v>
      </c>
      <c r="T165" s="48">
        <f t="shared" si="59"/>
        <v>19.999999999999996</v>
      </c>
      <c r="U165" s="49">
        <f t="shared" si="60"/>
        <v>57.59</v>
      </c>
      <c r="V165" s="5"/>
    </row>
    <row r="166" spans="2:22" ht="13.5" customHeight="1">
      <c r="B166" s="2"/>
      <c r="C166" s="13" t="s">
        <v>187</v>
      </c>
      <c r="D166" s="46">
        <f t="shared" si="61"/>
        <v>1</v>
      </c>
      <c r="E166" s="46">
        <v>0</v>
      </c>
      <c r="F166" s="46">
        <v>0</v>
      </c>
      <c r="G166" s="46">
        <v>0</v>
      </c>
      <c r="H166" s="46">
        <v>0</v>
      </c>
      <c r="I166" s="46">
        <v>1</v>
      </c>
      <c r="J166" s="46">
        <v>0</v>
      </c>
      <c r="K166" s="46">
        <v>0</v>
      </c>
      <c r="L166" s="46">
        <v>0</v>
      </c>
      <c r="M166" s="46">
        <f t="shared" si="58"/>
        <v>1</v>
      </c>
      <c r="N166" s="46">
        <v>1</v>
      </c>
      <c r="O166" s="193">
        <f t="shared" si="56"/>
        <v>119.6</v>
      </c>
      <c r="P166" s="194">
        <v>0</v>
      </c>
      <c r="Q166" s="195">
        <v>0</v>
      </c>
      <c r="R166" s="194">
        <v>119.6</v>
      </c>
      <c r="S166" s="47">
        <v>2774.72</v>
      </c>
      <c r="T166" s="48">
        <f t="shared" si="59"/>
        <v>23.2</v>
      </c>
      <c r="U166" s="49">
        <f t="shared" si="60"/>
        <v>119.6</v>
      </c>
      <c r="V166" s="5"/>
    </row>
    <row r="167" spans="2:22" ht="13.5" customHeight="1">
      <c r="B167" s="2"/>
      <c r="C167" s="13" t="s">
        <v>160</v>
      </c>
      <c r="D167" s="46">
        <f t="shared" si="61"/>
        <v>1</v>
      </c>
      <c r="E167" s="46">
        <v>0</v>
      </c>
      <c r="F167" s="46">
        <v>0</v>
      </c>
      <c r="G167" s="46">
        <v>0</v>
      </c>
      <c r="H167" s="46">
        <v>0</v>
      </c>
      <c r="I167" s="46">
        <v>1</v>
      </c>
      <c r="J167" s="46">
        <v>0</v>
      </c>
      <c r="K167" s="46">
        <v>0</v>
      </c>
      <c r="L167" s="46">
        <v>0</v>
      </c>
      <c r="M167" s="46">
        <f t="shared" si="58"/>
        <v>1</v>
      </c>
      <c r="N167" s="46">
        <v>1</v>
      </c>
      <c r="O167" s="193">
        <f t="shared" si="56"/>
        <v>60.4</v>
      </c>
      <c r="P167" s="194">
        <v>0</v>
      </c>
      <c r="Q167" s="195">
        <v>0</v>
      </c>
      <c r="R167" s="194">
        <v>60.4</v>
      </c>
      <c r="S167" s="47">
        <v>1057</v>
      </c>
      <c r="T167" s="48">
        <f t="shared" si="59"/>
        <v>17.5</v>
      </c>
      <c r="U167" s="49">
        <f t="shared" si="60"/>
        <v>60.4</v>
      </c>
      <c r="V167" s="5"/>
    </row>
    <row r="168" spans="1:22" ht="13.5" customHeight="1" thickBot="1">
      <c r="A168" s="73"/>
      <c r="B168" s="285" t="s">
        <v>176</v>
      </c>
      <c r="C168" s="286"/>
      <c r="D168" s="144">
        <f>SUM(E168:L168)</f>
        <v>56</v>
      </c>
      <c r="E168" s="164">
        <f>SUM(E138:E167)</f>
        <v>12</v>
      </c>
      <c r="F168" s="164">
        <f aca="true" t="shared" si="62" ref="F168:L168">SUM(F138:F167)</f>
        <v>3</v>
      </c>
      <c r="G168" s="164">
        <f t="shared" si="62"/>
        <v>6</v>
      </c>
      <c r="H168" s="164">
        <f t="shared" si="62"/>
        <v>8</v>
      </c>
      <c r="I168" s="164">
        <f t="shared" si="62"/>
        <v>19</v>
      </c>
      <c r="J168" s="164">
        <f t="shared" si="62"/>
        <v>4</v>
      </c>
      <c r="K168" s="164">
        <f t="shared" si="62"/>
        <v>2</v>
      </c>
      <c r="L168" s="164">
        <f t="shared" si="62"/>
        <v>2</v>
      </c>
      <c r="M168" s="164">
        <f>SUM(M139:M167)</f>
        <v>48</v>
      </c>
      <c r="N168" s="164">
        <f>SUM(N139:N167)</f>
        <v>42</v>
      </c>
      <c r="O168" s="244">
        <f t="shared" si="56"/>
        <v>3009.86</v>
      </c>
      <c r="P168" s="245">
        <f>SUM(P139:P167)</f>
        <v>373.07000000000005</v>
      </c>
      <c r="Q168" s="245">
        <f>SUM(Q139:Q167)</f>
        <v>61.07000000000001</v>
      </c>
      <c r="R168" s="245">
        <f>SUM(R139:R167)</f>
        <v>2575.7200000000003</v>
      </c>
      <c r="S168" s="165">
        <f>SUM(S139:S167)</f>
        <v>76425.66500000001</v>
      </c>
      <c r="T168" s="165">
        <f t="shared" si="59"/>
        <v>25.39176739117434</v>
      </c>
      <c r="U168" s="154">
        <f t="shared" si="60"/>
        <v>71.66333333333334</v>
      </c>
      <c r="V168" s="5"/>
    </row>
    <row r="169" spans="1:22" ht="13.5" customHeight="1">
      <c r="A169" s="71"/>
      <c r="B169" s="106" t="s">
        <v>95</v>
      </c>
      <c r="C169" s="19" t="s">
        <v>96</v>
      </c>
      <c r="D169" s="92">
        <f t="shared" si="61"/>
        <v>5</v>
      </c>
      <c r="E169" s="92">
        <v>0</v>
      </c>
      <c r="F169" s="92">
        <v>0</v>
      </c>
      <c r="G169" s="92">
        <v>1</v>
      </c>
      <c r="H169" s="92">
        <v>1</v>
      </c>
      <c r="I169" s="92">
        <v>2</v>
      </c>
      <c r="J169" s="92">
        <v>1</v>
      </c>
      <c r="K169" s="92">
        <v>0</v>
      </c>
      <c r="L169" s="92">
        <v>0</v>
      </c>
      <c r="M169" s="92">
        <f aca="true" t="shared" si="63" ref="M169:M176">SUM(E169:I169)</f>
        <v>4</v>
      </c>
      <c r="N169" s="92">
        <v>3</v>
      </c>
      <c r="O169" s="234">
        <f t="shared" si="56"/>
        <v>363.56</v>
      </c>
      <c r="P169" s="246">
        <v>10.96</v>
      </c>
      <c r="Q169" s="236">
        <v>0</v>
      </c>
      <c r="R169" s="246">
        <v>352.6</v>
      </c>
      <c r="S169" s="94">
        <v>17448.47</v>
      </c>
      <c r="T169" s="96">
        <f t="shared" si="59"/>
        <v>47.99337110793267</v>
      </c>
      <c r="U169" s="97">
        <f t="shared" si="60"/>
        <v>121.18666666666667</v>
      </c>
      <c r="V169" s="5"/>
    </row>
    <row r="170" spans="2:22" ht="13.5" customHeight="1">
      <c r="B170" s="2"/>
      <c r="C170" s="13" t="s">
        <v>227</v>
      </c>
      <c r="D170" s="46">
        <f t="shared" si="61"/>
        <v>3</v>
      </c>
      <c r="E170" s="46">
        <v>0</v>
      </c>
      <c r="F170" s="46">
        <v>0</v>
      </c>
      <c r="G170" s="46">
        <v>1</v>
      </c>
      <c r="H170" s="46">
        <v>0</v>
      </c>
      <c r="I170" s="46">
        <v>1</v>
      </c>
      <c r="J170" s="46">
        <v>1</v>
      </c>
      <c r="K170" s="46">
        <v>0</v>
      </c>
      <c r="L170" s="46">
        <v>0</v>
      </c>
      <c r="M170" s="46">
        <f t="shared" si="63"/>
        <v>2</v>
      </c>
      <c r="N170" s="46">
        <v>2</v>
      </c>
      <c r="O170" s="193">
        <f aca="true" t="shared" si="64" ref="O170:O196">IF(AND(P170=0,Q170=0,R170=0),0,SUM(P170:R170))</f>
        <v>61.230000000000004</v>
      </c>
      <c r="P170" s="194">
        <v>28.2</v>
      </c>
      <c r="Q170" s="195">
        <v>0</v>
      </c>
      <c r="R170" s="194">
        <v>33.03</v>
      </c>
      <c r="S170" s="47">
        <v>1136.54</v>
      </c>
      <c r="T170" s="48">
        <f t="shared" si="59"/>
        <v>18.561816103217375</v>
      </c>
      <c r="U170" s="49">
        <f t="shared" si="60"/>
        <v>30.615000000000002</v>
      </c>
      <c r="V170" s="5"/>
    </row>
    <row r="171" spans="1:22" ht="13.5" customHeight="1">
      <c r="A171" s="24"/>
      <c r="B171" s="24" t="s">
        <v>97</v>
      </c>
      <c r="C171" s="13" t="s">
        <v>98</v>
      </c>
      <c r="D171" s="46">
        <f t="shared" si="61"/>
        <v>2</v>
      </c>
      <c r="E171" s="46">
        <v>0</v>
      </c>
      <c r="F171" s="46">
        <v>0</v>
      </c>
      <c r="G171" s="46">
        <v>0</v>
      </c>
      <c r="H171" s="46">
        <v>0</v>
      </c>
      <c r="I171" s="46">
        <v>2</v>
      </c>
      <c r="J171" s="46">
        <v>0</v>
      </c>
      <c r="K171" s="46">
        <v>0</v>
      </c>
      <c r="L171" s="46">
        <v>0</v>
      </c>
      <c r="M171" s="46">
        <f t="shared" si="63"/>
        <v>2</v>
      </c>
      <c r="N171" s="46">
        <v>2</v>
      </c>
      <c r="O171" s="193">
        <f t="shared" si="64"/>
        <v>133</v>
      </c>
      <c r="P171" s="194">
        <v>0</v>
      </c>
      <c r="Q171" s="195">
        <v>0</v>
      </c>
      <c r="R171" s="194">
        <v>133</v>
      </c>
      <c r="S171" s="47">
        <v>3089.02</v>
      </c>
      <c r="T171" s="48">
        <f t="shared" si="59"/>
        <v>23.225714285714286</v>
      </c>
      <c r="U171" s="49">
        <f t="shared" si="60"/>
        <v>66.5</v>
      </c>
      <c r="V171" s="5"/>
    </row>
    <row r="172" spans="2:22" ht="13.5" customHeight="1">
      <c r="B172" s="22"/>
      <c r="C172" s="126" t="s">
        <v>188</v>
      </c>
      <c r="D172" s="127">
        <f>SUM(E172:L172)</f>
        <v>5</v>
      </c>
      <c r="E172" s="127">
        <f aca="true" t="shared" si="65" ref="E172:L172">E170+E171</f>
        <v>0</v>
      </c>
      <c r="F172" s="127">
        <f t="shared" si="65"/>
        <v>0</v>
      </c>
      <c r="G172" s="127">
        <f t="shared" si="65"/>
        <v>1</v>
      </c>
      <c r="H172" s="127">
        <f t="shared" si="65"/>
        <v>0</v>
      </c>
      <c r="I172" s="127">
        <f t="shared" si="65"/>
        <v>3</v>
      </c>
      <c r="J172" s="127">
        <f t="shared" si="65"/>
        <v>1</v>
      </c>
      <c r="K172" s="127">
        <f t="shared" si="65"/>
        <v>0</v>
      </c>
      <c r="L172" s="127">
        <f t="shared" si="65"/>
        <v>0</v>
      </c>
      <c r="M172" s="127">
        <f t="shared" si="63"/>
        <v>4</v>
      </c>
      <c r="N172" s="127">
        <f>N170+N171</f>
        <v>4</v>
      </c>
      <c r="O172" s="143">
        <f t="shared" si="64"/>
        <v>194.23</v>
      </c>
      <c r="P172" s="219">
        <f>SUM(P170:P171)</f>
        <v>28.2</v>
      </c>
      <c r="Q172" s="210">
        <f>Q170+Q171</f>
        <v>0</v>
      </c>
      <c r="R172" s="219">
        <f>R170+R171</f>
        <v>166.03</v>
      </c>
      <c r="S172" s="128">
        <f>S170+S171</f>
        <v>4225.5599999999995</v>
      </c>
      <c r="T172" s="129">
        <f t="shared" si="59"/>
        <v>21.75544457601812</v>
      </c>
      <c r="U172" s="130">
        <f t="shared" si="60"/>
        <v>48.5575</v>
      </c>
      <c r="V172" s="5"/>
    </row>
    <row r="173" spans="2:22" ht="13.5" customHeight="1">
      <c r="B173" s="302" t="s">
        <v>99</v>
      </c>
      <c r="C173" s="16" t="s">
        <v>100</v>
      </c>
      <c r="D173" s="93">
        <f t="shared" si="61"/>
        <v>3</v>
      </c>
      <c r="E173" s="93">
        <v>0</v>
      </c>
      <c r="F173" s="93">
        <v>0</v>
      </c>
      <c r="G173" s="93">
        <v>0</v>
      </c>
      <c r="H173" s="93">
        <v>0</v>
      </c>
      <c r="I173" s="93">
        <v>2</v>
      </c>
      <c r="J173" s="93">
        <v>1</v>
      </c>
      <c r="K173" s="104">
        <v>0</v>
      </c>
      <c r="L173" s="93">
        <v>0</v>
      </c>
      <c r="M173" s="93">
        <f>SUM(E173:I173)</f>
        <v>2</v>
      </c>
      <c r="N173" s="93">
        <v>3</v>
      </c>
      <c r="O173" s="247">
        <f t="shared" si="64"/>
        <v>287.63</v>
      </c>
      <c r="P173" s="248">
        <v>0</v>
      </c>
      <c r="Q173" s="249">
        <v>0</v>
      </c>
      <c r="R173" s="248">
        <v>287.63</v>
      </c>
      <c r="S173" s="95">
        <v>6565.89</v>
      </c>
      <c r="T173" s="98">
        <f t="shared" si="59"/>
        <v>22.827556235441367</v>
      </c>
      <c r="U173" s="99">
        <f t="shared" si="60"/>
        <v>95.87666666666667</v>
      </c>
      <c r="V173" s="5"/>
    </row>
    <row r="174" spans="2:22" ht="13.5" customHeight="1">
      <c r="B174" s="287"/>
      <c r="C174" s="13" t="s">
        <v>164</v>
      </c>
      <c r="D174" s="46">
        <f t="shared" si="61"/>
        <v>1</v>
      </c>
      <c r="E174" s="46">
        <v>0</v>
      </c>
      <c r="F174" s="46">
        <v>0</v>
      </c>
      <c r="G174" s="46">
        <v>0</v>
      </c>
      <c r="H174" s="46">
        <v>0</v>
      </c>
      <c r="I174" s="46">
        <v>1</v>
      </c>
      <c r="J174" s="46">
        <v>0</v>
      </c>
      <c r="K174" s="46">
        <v>0</v>
      </c>
      <c r="L174" s="46">
        <v>0</v>
      </c>
      <c r="M174" s="46">
        <f t="shared" si="63"/>
        <v>1</v>
      </c>
      <c r="N174" s="46">
        <v>1</v>
      </c>
      <c r="O174" s="193">
        <f t="shared" si="64"/>
        <v>6.98</v>
      </c>
      <c r="P174" s="194">
        <v>0</v>
      </c>
      <c r="Q174" s="195">
        <v>0</v>
      </c>
      <c r="R174" s="194">
        <v>6.98</v>
      </c>
      <c r="S174" s="47">
        <v>174.5</v>
      </c>
      <c r="T174" s="48">
        <f t="shared" si="59"/>
        <v>25</v>
      </c>
      <c r="U174" s="49">
        <f t="shared" si="60"/>
        <v>6.98</v>
      </c>
      <c r="V174" s="5"/>
    </row>
    <row r="175" spans="2:22" ht="13.5" customHeight="1">
      <c r="B175" s="287"/>
      <c r="C175" s="13" t="s">
        <v>228</v>
      </c>
      <c r="D175" s="46">
        <f t="shared" si="61"/>
        <v>1</v>
      </c>
      <c r="E175" s="46">
        <v>0</v>
      </c>
      <c r="F175" s="46">
        <v>0</v>
      </c>
      <c r="G175" s="46">
        <v>1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f t="shared" si="63"/>
        <v>1</v>
      </c>
      <c r="N175" s="46">
        <v>1</v>
      </c>
      <c r="O175" s="193">
        <f t="shared" si="64"/>
        <v>704.68</v>
      </c>
      <c r="P175" s="194">
        <v>704.68</v>
      </c>
      <c r="Q175" s="195">
        <v>0</v>
      </c>
      <c r="R175" s="194">
        <v>0</v>
      </c>
      <c r="S175" s="47">
        <v>33683.7</v>
      </c>
      <c r="T175" s="48">
        <f t="shared" si="59"/>
        <v>47.79999432366464</v>
      </c>
      <c r="U175" s="49">
        <f t="shared" si="60"/>
        <v>704.68</v>
      </c>
      <c r="V175" s="5"/>
    </row>
    <row r="176" spans="1:22" ht="13.5" customHeight="1">
      <c r="A176" s="1" t="s">
        <v>151</v>
      </c>
      <c r="B176" s="287"/>
      <c r="C176" s="14" t="s">
        <v>189</v>
      </c>
      <c r="D176" s="50">
        <f t="shared" si="61"/>
        <v>1</v>
      </c>
      <c r="E176" s="50">
        <v>0</v>
      </c>
      <c r="F176" s="50">
        <v>1</v>
      </c>
      <c r="G176" s="50">
        <v>0</v>
      </c>
      <c r="H176" s="50">
        <v>0</v>
      </c>
      <c r="I176" s="50">
        <v>0</v>
      </c>
      <c r="J176" s="50">
        <v>0</v>
      </c>
      <c r="K176" s="50">
        <v>0</v>
      </c>
      <c r="L176" s="50">
        <v>0</v>
      </c>
      <c r="M176" s="50">
        <f t="shared" si="63"/>
        <v>1</v>
      </c>
      <c r="N176" s="50">
        <v>1</v>
      </c>
      <c r="O176" s="196">
        <f t="shared" si="64"/>
        <v>9.48</v>
      </c>
      <c r="P176" s="199">
        <v>9.48</v>
      </c>
      <c r="Q176" s="198">
        <v>0</v>
      </c>
      <c r="R176" s="199">
        <v>0</v>
      </c>
      <c r="S176" s="51">
        <v>117.84</v>
      </c>
      <c r="T176" s="52">
        <f t="shared" si="59"/>
        <v>12.430379746835444</v>
      </c>
      <c r="U176" s="53">
        <f t="shared" si="60"/>
        <v>9.48</v>
      </c>
      <c r="V176" s="5"/>
    </row>
    <row r="177" spans="1:22" ht="13.5" customHeight="1">
      <c r="A177" s="21"/>
      <c r="B177" s="303"/>
      <c r="C177" s="126" t="s">
        <v>149</v>
      </c>
      <c r="D177" s="127">
        <f>SUM(E177:L177)</f>
        <v>6</v>
      </c>
      <c r="E177" s="127">
        <f aca="true" t="shared" si="66" ref="E177:L177">SUM(E173:E176)</f>
        <v>0</v>
      </c>
      <c r="F177" s="127">
        <f t="shared" si="66"/>
        <v>1</v>
      </c>
      <c r="G177" s="127">
        <f t="shared" si="66"/>
        <v>1</v>
      </c>
      <c r="H177" s="127">
        <f t="shared" si="66"/>
        <v>0</v>
      </c>
      <c r="I177" s="127">
        <f t="shared" si="66"/>
        <v>3</v>
      </c>
      <c r="J177" s="127">
        <f t="shared" si="66"/>
        <v>1</v>
      </c>
      <c r="K177" s="127">
        <f t="shared" si="66"/>
        <v>0</v>
      </c>
      <c r="L177" s="127">
        <f t="shared" si="66"/>
        <v>0</v>
      </c>
      <c r="M177" s="127">
        <f>SUM(E173:I176)</f>
        <v>5</v>
      </c>
      <c r="N177" s="127">
        <f>SUM(N173:N176)</f>
        <v>6</v>
      </c>
      <c r="O177" s="143">
        <f t="shared" si="64"/>
        <v>1008.77</v>
      </c>
      <c r="P177" s="219">
        <f>SUM(P173:P176)</f>
        <v>714.16</v>
      </c>
      <c r="Q177" s="219">
        <f>SUM(Q173:Q176)</f>
        <v>0</v>
      </c>
      <c r="R177" s="219">
        <f>SUM(R173:R176)</f>
        <v>294.61</v>
      </c>
      <c r="S177" s="128">
        <f>SUM(S173:S176)</f>
        <v>40541.92999999999</v>
      </c>
      <c r="T177" s="129">
        <f t="shared" si="59"/>
        <v>40.189468362461206</v>
      </c>
      <c r="U177" s="130">
        <f t="shared" si="60"/>
        <v>168.12833333333333</v>
      </c>
      <c r="V177" s="5"/>
    </row>
    <row r="178" spans="1:22" ht="13.5" customHeight="1">
      <c r="A178" s="36"/>
      <c r="B178" s="8"/>
      <c r="C178" s="16" t="s">
        <v>101</v>
      </c>
      <c r="D178" s="93">
        <f aca="true" t="shared" si="67" ref="D178:D194">SUM(E178:L178)</f>
        <v>1</v>
      </c>
      <c r="E178" s="93">
        <v>0</v>
      </c>
      <c r="F178" s="93">
        <v>0</v>
      </c>
      <c r="G178" s="93">
        <v>1</v>
      </c>
      <c r="H178" s="93">
        <v>0</v>
      </c>
      <c r="I178" s="93">
        <v>0</v>
      </c>
      <c r="J178" s="93">
        <v>0</v>
      </c>
      <c r="K178" s="93">
        <v>0</v>
      </c>
      <c r="L178" s="93">
        <v>0</v>
      </c>
      <c r="M178" s="93">
        <f aca="true" t="shared" si="68" ref="M178:M185">SUM(E178:I178)</f>
        <v>1</v>
      </c>
      <c r="N178" s="93">
        <v>1</v>
      </c>
      <c r="O178" s="247">
        <f t="shared" si="64"/>
        <v>1.11</v>
      </c>
      <c r="P178" s="248">
        <v>1.11</v>
      </c>
      <c r="Q178" s="249">
        <v>0</v>
      </c>
      <c r="R178" s="248">
        <v>0</v>
      </c>
      <c r="S178" s="95">
        <v>16.32</v>
      </c>
      <c r="T178" s="98">
        <f t="shared" si="59"/>
        <v>14.702702702702702</v>
      </c>
      <c r="U178" s="99">
        <f t="shared" si="60"/>
        <v>1.11</v>
      </c>
      <c r="V178" s="5"/>
    </row>
    <row r="179" spans="2:22" ht="13.5" customHeight="1">
      <c r="B179" s="2"/>
      <c r="C179" s="13" t="s">
        <v>102</v>
      </c>
      <c r="D179" s="46">
        <f t="shared" si="67"/>
        <v>2</v>
      </c>
      <c r="E179" s="46">
        <v>2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f t="shared" si="68"/>
        <v>2</v>
      </c>
      <c r="N179" s="46">
        <v>2</v>
      </c>
      <c r="O179" s="193">
        <f>IF(AND(P179=0,Q179=0,R179=0),0,SUM(P179:R179))</f>
        <v>356.82</v>
      </c>
      <c r="P179" s="194">
        <v>356.82</v>
      </c>
      <c r="Q179" s="195">
        <v>0</v>
      </c>
      <c r="R179" s="194">
        <v>0</v>
      </c>
      <c r="S179" s="47">
        <v>14952.58</v>
      </c>
      <c r="T179" s="48">
        <f t="shared" si="59"/>
        <v>41.905106216019284</v>
      </c>
      <c r="U179" s="49">
        <f t="shared" si="60"/>
        <v>178.41</v>
      </c>
      <c r="V179" s="5"/>
    </row>
    <row r="180" spans="2:22" ht="13.5" customHeight="1">
      <c r="B180" s="2"/>
      <c r="C180" s="13" t="s">
        <v>263</v>
      </c>
      <c r="D180" s="46">
        <v>1</v>
      </c>
      <c r="E180" s="46">
        <v>0</v>
      </c>
      <c r="F180" s="46">
        <v>1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f t="shared" si="68"/>
        <v>1</v>
      </c>
      <c r="N180" s="46">
        <v>0</v>
      </c>
      <c r="O180" s="193">
        <v>0</v>
      </c>
      <c r="P180" s="194">
        <v>0</v>
      </c>
      <c r="Q180" s="195">
        <v>0</v>
      </c>
      <c r="R180" s="194">
        <v>0</v>
      </c>
      <c r="S180" s="48">
        <v>0</v>
      </c>
      <c r="T180" s="80" t="str">
        <f t="shared" si="59"/>
        <v>-</v>
      </c>
      <c r="U180" s="81" t="str">
        <f t="shared" si="60"/>
        <v>-</v>
      </c>
      <c r="V180" s="5"/>
    </row>
    <row r="181" spans="1:22" ht="13.5" customHeight="1">
      <c r="A181" s="25"/>
      <c r="B181" s="1" t="s">
        <v>148</v>
      </c>
      <c r="C181" s="13" t="s">
        <v>103</v>
      </c>
      <c r="D181" s="46">
        <f t="shared" si="67"/>
        <v>1</v>
      </c>
      <c r="E181" s="46">
        <v>0</v>
      </c>
      <c r="F181" s="46">
        <v>0</v>
      </c>
      <c r="G181" s="46">
        <v>0</v>
      </c>
      <c r="H181" s="46">
        <v>0</v>
      </c>
      <c r="I181" s="46">
        <v>1</v>
      </c>
      <c r="J181" s="46">
        <v>0</v>
      </c>
      <c r="K181" s="46">
        <v>0</v>
      </c>
      <c r="L181" s="46">
        <v>0</v>
      </c>
      <c r="M181" s="46">
        <f t="shared" si="68"/>
        <v>1</v>
      </c>
      <c r="N181" s="46">
        <v>1</v>
      </c>
      <c r="O181" s="193">
        <f>IF(AND(P181=0,Q181=0,R181=0),0,SUM(P181:R181))</f>
        <v>120.4</v>
      </c>
      <c r="P181" s="194">
        <v>0</v>
      </c>
      <c r="Q181" s="195">
        <v>0</v>
      </c>
      <c r="R181" s="194">
        <v>120.4</v>
      </c>
      <c r="S181" s="47">
        <v>2889.6</v>
      </c>
      <c r="T181" s="48">
        <f t="shared" si="59"/>
        <v>23.999999999999996</v>
      </c>
      <c r="U181" s="49">
        <f t="shared" si="60"/>
        <v>120.4</v>
      </c>
      <c r="V181" s="5"/>
    </row>
    <row r="182" spans="1:22" ht="13.5" customHeight="1">
      <c r="A182" s="27"/>
      <c r="B182" s="24"/>
      <c r="C182" s="13" t="s">
        <v>264</v>
      </c>
      <c r="D182" s="46">
        <v>1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1</v>
      </c>
      <c r="K182" s="46">
        <v>0</v>
      </c>
      <c r="L182" s="46">
        <v>0</v>
      </c>
      <c r="M182" s="46">
        <f t="shared" si="68"/>
        <v>0</v>
      </c>
      <c r="N182" s="46">
        <v>0</v>
      </c>
      <c r="O182" s="193">
        <v>0</v>
      </c>
      <c r="P182" s="194">
        <v>0</v>
      </c>
      <c r="Q182" s="195">
        <v>0</v>
      </c>
      <c r="R182" s="194">
        <v>0</v>
      </c>
      <c r="S182" s="48">
        <v>0</v>
      </c>
      <c r="T182" s="80" t="str">
        <f t="shared" si="59"/>
        <v>-</v>
      </c>
      <c r="U182" s="81" t="str">
        <f t="shared" si="60"/>
        <v>-</v>
      </c>
      <c r="V182" s="5"/>
    </row>
    <row r="183" spans="1:22" ht="13.5" customHeight="1">
      <c r="A183" s="27"/>
      <c r="B183" s="27"/>
      <c r="C183" s="13" t="s">
        <v>139</v>
      </c>
      <c r="D183" s="46">
        <f t="shared" si="67"/>
        <v>1</v>
      </c>
      <c r="E183" s="46">
        <v>0</v>
      </c>
      <c r="F183" s="46">
        <v>0</v>
      </c>
      <c r="G183" s="46">
        <v>0</v>
      </c>
      <c r="H183" s="46">
        <v>0</v>
      </c>
      <c r="I183" s="46">
        <v>1</v>
      </c>
      <c r="J183" s="46">
        <v>0</v>
      </c>
      <c r="K183" s="46">
        <v>0</v>
      </c>
      <c r="L183" s="46">
        <v>0</v>
      </c>
      <c r="M183" s="46">
        <f t="shared" si="68"/>
        <v>1</v>
      </c>
      <c r="N183" s="46">
        <v>1</v>
      </c>
      <c r="O183" s="193">
        <f t="shared" si="64"/>
        <v>72.65</v>
      </c>
      <c r="P183" s="194">
        <v>0</v>
      </c>
      <c r="Q183" s="195">
        <v>0</v>
      </c>
      <c r="R183" s="194">
        <v>72.65</v>
      </c>
      <c r="S183" s="47">
        <v>1227.79</v>
      </c>
      <c r="T183" s="48">
        <f t="shared" si="59"/>
        <v>16.900068823124567</v>
      </c>
      <c r="U183" s="49">
        <f t="shared" si="60"/>
        <v>72.65</v>
      </c>
      <c r="V183" s="5"/>
    </row>
    <row r="184" spans="2:22" ht="13.5" customHeight="1">
      <c r="B184" s="2" t="s">
        <v>229</v>
      </c>
      <c r="C184" s="13" t="s">
        <v>104</v>
      </c>
      <c r="D184" s="46">
        <f t="shared" si="67"/>
        <v>1</v>
      </c>
      <c r="E184" s="46">
        <v>0</v>
      </c>
      <c r="F184" s="46">
        <v>0</v>
      </c>
      <c r="G184" s="46">
        <v>0</v>
      </c>
      <c r="H184" s="46">
        <v>0</v>
      </c>
      <c r="I184" s="46">
        <v>1</v>
      </c>
      <c r="J184" s="46">
        <v>0</v>
      </c>
      <c r="K184" s="46">
        <v>0</v>
      </c>
      <c r="L184" s="46">
        <v>0</v>
      </c>
      <c r="M184" s="46">
        <f t="shared" si="68"/>
        <v>1</v>
      </c>
      <c r="N184" s="46">
        <v>1</v>
      </c>
      <c r="O184" s="193">
        <f t="shared" si="64"/>
        <v>2.29</v>
      </c>
      <c r="P184" s="194">
        <v>0</v>
      </c>
      <c r="Q184" s="195">
        <v>0</v>
      </c>
      <c r="R184" s="194">
        <v>2.29</v>
      </c>
      <c r="S184" s="47">
        <v>31.37</v>
      </c>
      <c r="T184" s="48">
        <f t="shared" si="59"/>
        <v>13.698689956331878</v>
      </c>
      <c r="U184" s="49">
        <f t="shared" si="60"/>
        <v>2.29</v>
      </c>
      <c r="V184" s="5"/>
    </row>
    <row r="185" spans="2:22" ht="13.5" customHeight="1">
      <c r="B185" s="22"/>
      <c r="C185" s="126" t="s">
        <v>183</v>
      </c>
      <c r="D185" s="127">
        <f t="shared" si="67"/>
        <v>8</v>
      </c>
      <c r="E185" s="127">
        <f aca="true" t="shared" si="69" ref="E185:L185">SUM(E178:E184)</f>
        <v>2</v>
      </c>
      <c r="F185" s="127">
        <f t="shared" si="69"/>
        <v>1</v>
      </c>
      <c r="G185" s="127">
        <f t="shared" si="69"/>
        <v>1</v>
      </c>
      <c r="H185" s="127">
        <f t="shared" si="69"/>
        <v>0</v>
      </c>
      <c r="I185" s="127">
        <f t="shared" si="69"/>
        <v>3</v>
      </c>
      <c r="J185" s="127">
        <f t="shared" si="69"/>
        <v>1</v>
      </c>
      <c r="K185" s="127">
        <f t="shared" si="69"/>
        <v>0</v>
      </c>
      <c r="L185" s="127">
        <f t="shared" si="69"/>
        <v>0</v>
      </c>
      <c r="M185" s="127">
        <f t="shared" si="68"/>
        <v>7</v>
      </c>
      <c r="N185" s="127">
        <f>SUM(N178:N184)</f>
        <v>6</v>
      </c>
      <c r="O185" s="143">
        <f t="shared" si="64"/>
        <v>553.27</v>
      </c>
      <c r="P185" s="219">
        <f>SUM(P178:P184)</f>
        <v>357.93</v>
      </c>
      <c r="Q185" s="210">
        <f>SUM(Q178:Q184)</f>
        <v>0</v>
      </c>
      <c r="R185" s="219">
        <f>SUM(R178:R184)</f>
        <v>195.34</v>
      </c>
      <c r="S185" s="128">
        <f>SUM(S178:S184)</f>
        <v>19117.66</v>
      </c>
      <c r="T185" s="129">
        <f t="shared" si="59"/>
        <v>34.55394292117773</v>
      </c>
      <c r="U185" s="130">
        <f t="shared" si="60"/>
        <v>92.21166666666666</v>
      </c>
      <c r="V185" s="5"/>
    </row>
    <row r="186" spans="2:22" ht="13.5" customHeight="1">
      <c r="B186" s="288" t="s">
        <v>198</v>
      </c>
      <c r="C186" s="289"/>
      <c r="D186" s="149">
        <f t="shared" si="67"/>
        <v>24</v>
      </c>
      <c r="E186" s="151">
        <f aca="true" t="shared" si="70" ref="E186:N186">SUM(E169,E172,E177,E185)</f>
        <v>2</v>
      </c>
      <c r="F186" s="151">
        <f t="shared" si="70"/>
        <v>2</v>
      </c>
      <c r="G186" s="151">
        <f t="shared" si="70"/>
        <v>4</v>
      </c>
      <c r="H186" s="151">
        <f t="shared" si="70"/>
        <v>1</v>
      </c>
      <c r="I186" s="151">
        <f t="shared" si="70"/>
        <v>11</v>
      </c>
      <c r="J186" s="151">
        <f t="shared" si="70"/>
        <v>4</v>
      </c>
      <c r="K186" s="151">
        <f t="shared" si="70"/>
        <v>0</v>
      </c>
      <c r="L186" s="151">
        <f t="shared" si="70"/>
        <v>0</v>
      </c>
      <c r="M186" s="151">
        <f t="shared" si="70"/>
        <v>20</v>
      </c>
      <c r="N186" s="151">
        <f t="shared" si="70"/>
        <v>19</v>
      </c>
      <c r="O186" s="230">
        <f t="shared" si="64"/>
        <v>2119.83</v>
      </c>
      <c r="P186" s="231">
        <f>SUM(P169,P172,P177,P185)</f>
        <v>1111.25</v>
      </c>
      <c r="Q186" s="231">
        <f>SUM(Q169,Q172,Q177,Q185)</f>
        <v>0</v>
      </c>
      <c r="R186" s="231">
        <f>SUM(R169,R172,R177,R185)</f>
        <v>1008.58</v>
      </c>
      <c r="S186" s="152">
        <f>SUM(S169,S172,,S177,S185)</f>
        <v>81333.62</v>
      </c>
      <c r="T186" s="152">
        <f t="shared" si="59"/>
        <v>38.36799177292519</v>
      </c>
      <c r="U186" s="153">
        <f t="shared" si="60"/>
        <v>111.57</v>
      </c>
      <c r="V186" s="5"/>
    </row>
    <row r="187" spans="2:22" ht="13.5" customHeight="1">
      <c r="B187" s="302" t="s">
        <v>150</v>
      </c>
      <c r="C187" s="121" t="s">
        <v>265</v>
      </c>
      <c r="D187" s="177">
        <f>SUM(E187:L187)</f>
        <v>1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1</v>
      </c>
      <c r="K187" s="46">
        <v>0</v>
      </c>
      <c r="L187" s="46">
        <v>0</v>
      </c>
      <c r="M187" s="46">
        <f>SUM(E187:I187)</f>
        <v>0</v>
      </c>
      <c r="N187" s="46">
        <v>0</v>
      </c>
      <c r="O187" s="193">
        <v>0</v>
      </c>
      <c r="P187" s="194">
        <v>0</v>
      </c>
      <c r="Q187" s="195">
        <v>0</v>
      </c>
      <c r="R187" s="194">
        <v>0</v>
      </c>
      <c r="S187" s="48">
        <v>0</v>
      </c>
      <c r="T187" s="80" t="str">
        <f>IF(O187=0,"-",S187/O187)</f>
        <v>-</v>
      </c>
      <c r="U187" s="81" t="str">
        <f>IF(O187=0,"-",O187/N187)</f>
        <v>-</v>
      </c>
      <c r="V187" s="5"/>
    </row>
    <row r="188" spans="1:22" s="7" customFormat="1" ht="13.5" customHeight="1">
      <c r="A188" s="2"/>
      <c r="B188" s="303"/>
      <c r="C188" s="122" t="s">
        <v>105</v>
      </c>
      <c r="D188" s="39">
        <f t="shared" si="67"/>
        <v>1</v>
      </c>
      <c r="E188" s="54">
        <v>0</v>
      </c>
      <c r="F188" s="54">
        <v>0</v>
      </c>
      <c r="G188" s="54">
        <v>0</v>
      </c>
      <c r="H188" s="54">
        <v>0</v>
      </c>
      <c r="I188" s="54">
        <v>1</v>
      </c>
      <c r="J188" s="54">
        <v>0</v>
      </c>
      <c r="K188" s="54">
        <v>0</v>
      </c>
      <c r="L188" s="54">
        <v>0</v>
      </c>
      <c r="M188" s="54">
        <f aca="true" t="shared" si="71" ref="M188:M195">SUM(E188:I188)</f>
        <v>1</v>
      </c>
      <c r="N188" s="54">
        <v>1</v>
      </c>
      <c r="O188" s="206">
        <f t="shared" si="64"/>
        <v>31.5</v>
      </c>
      <c r="P188" s="207">
        <v>0</v>
      </c>
      <c r="Q188" s="208">
        <v>0</v>
      </c>
      <c r="R188" s="207">
        <v>31.5</v>
      </c>
      <c r="S188" s="55">
        <v>1096.2</v>
      </c>
      <c r="T188" s="56">
        <f t="shared" si="59"/>
        <v>34.800000000000004</v>
      </c>
      <c r="U188" s="57">
        <f t="shared" si="60"/>
        <v>31.5</v>
      </c>
      <c r="V188" s="5"/>
    </row>
    <row r="189" spans="2:22" ht="13.5" customHeight="1">
      <c r="B189" s="288" t="s">
        <v>136</v>
      </c>
      <c r="C189" s="289"/>
      <c r="D189" s="149">
        <f>SUM(E189:L189)</f>
        <v>2</v>
      </c>
      <c r="E189" s="150">
        <f>SUM(E188:E188)</f>
        <v>0</v>
      </c>
      <c r="F189" s="150">
        <f>SUM(F188:F188)</f>
        <v>0</v>
      </c>
      <c r="G189" s="150">
        <f>SUM(G188:G188)</f>
        <v>0</v>
      </c>
      <c r="H189" s="150">
        <f>SUM(H188:H188)</f>
        <v>0</v>
      </c>
      <c r="I189" s="150">
        <f>SUM(I188:I188)</f>
        <v>1</v>
      </c>
      <c r="J189" s="150">
        <f>SUM(J187:J188)</f>
        <v>1</v>
      </c>
      <c r="K189" s="150">
        <f>SUM(K187:K188)</f>
        <v>0</v>
      </c>
      <c r="L189" s="150">
        <f>SUM(L187:L188)</f>
        <v>0</v>
      </c>
      <c r="M189" s="150">
        <f t="shared" si="71"/>
        <v>1</v>
      </c>
      <c r="N189" s="150">
        <f>SUM(N188:N188)</f>
        <v>1</v>
      </c>
      <c r="O189" s="134">
        <f t="shared" si="64"/>
        <v>31.5</v>
      </c>
      <c r="P189" s="211">
        <f>SUM(P188:P188)</f>
        <v>0</v>
      </c>
      <c r="Q189" s="229">
        <f>SUM(Q188:Q188)</f>
        <v>0</v>
      </c>
      <c r="R189" s="211">
        <f>SUM(R188:R188)</f>
        <v>31.5</v>
      </c>
      <c r="S189" s="133">
        <f>SUM(S188:S188)</f>
        <v>1096.2</v>
      </c>
      <c r="T189" s="135">
        <f t="shared" si="59"/>
        <v>34.800000000000004</v>
      </c>
      <c r="U189" s="136">
        <f t="shared" si="60"/>
        <v>31.5</v>
      </c>
      <c r="V189" s="5"/>
    </row>
    <row r="190" spans="1:22" ht="13.5" customHeight="1" thickBot="1">
      <c r="A190" s="29"/>
      <c r="B190" s="285" t="s">
        <v>176</v>
      </c>
      <c r="C190" s="286"/>
      <c r="D190" s="157">
        <f t="shared" si="67"/>
        <v>26</v>
      </c>
      <c r="E190" s="145">
        <f aca="true" t="shared" si="72" ref="E190:L190">SUM(E186,E189)</f>
        <v>2</v>
      </c>
      <c r="F190" s="145">
        <f t="shared" si="72"/>
        <v>2</v>
      </c>
      <c r="G190" s="145">
        <f t="shared" si="72"/>
        <v>4</v>
      </c>
      <c r="H190" s="145">
        <f t="shared" si="72"/>
        <v>1</v>
      </c>
      <c r="I190" s="145">
        <f t="shared" si="72"/>
        <v>12</v>
      </c>
      <c r="J190" s="145">
        <f t="shared" si="72"/>
        <v>5</v>
      </c>
      <c r="K190" s="145">
        <f t="shared" si="72"/>
        <v>0</v>
      </c>
      <c r="L190" s="145">
        <f t="shared" si="72"/>
        <v>0</v>
      </c>
      <c r="M190" s="145">
        <f t="shared" si="71"/>
        <v>21</v>
      </c>
      <c r="N190" s="145">
        <f>SUM(N186,N189)</f>
        <v>20</v>
      </c>
      <c r="O190" s="220">
        <f t="shared" si="64"/>
        <v>2151.33</v>
      </c>
      <c r="P190" s="222">
        <f>SUM(P186,P189)</f>
        <v>1111.25</v>
      </c>
      <c r="Q190" s="222">
        <f>SUM(Q186,Q189)</f>
        <v>0</v>
      </c>
      <c r="R190" s="222">
        <f>SUM(R186,R189)</f>
        <v>1040.08</v>
      </c>
      <c r="S190" s="147">
        <f>SUM(S186,S189)</f>
        <v>82429.81999999999</v>
      </c>
      <c r="T190" s="147">
        <f t="shared" si="59"/>
        <v>38.315748862331674</v>
      </c>
      <c r="U190" s="148">
        <f t="shared" si="60"/>
        <v>107.56649999999999</v>
      </c>
      <c r="V190" s="5"/>
    </row>
    <row r="191" spans="1:21" s="7" customFormat="1" ht="13.5" customHeight="1">
      <c r="A191" s="2"/>
      <c r="B191" s="313" t="s">
        <v>152</v>
      </c>
      <c r="C191" s="37" t="s">
        <v>270</v>
      </c>
      <c r="D191" s="108">
        <f t="shared" si="67"/>
        <v>1</v>
      </c>
      <c r="E191" s="46">
        <v>0</v>
      </c>
      <c r="F191" s="46">
        <v>1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f>SUM(E191:L191)</f>
        <v>1</v>
      </c>
      <c r="N191" s="46">
        <v>0</v>
      </c>
      <c r="O191" s="193">
        <v>0</v>
      </c>
      <c r="P191" s="194">
        <v>0</v>
      </c>
      <c r="Q191" s="195">
        <v>0</v>
      </c>
      <c r="R191" s="194">
        <v>0</v>
      </c>
      <c r="S191" s="48">
        <v>0</v>
      </c>
      <c r="T191" s="80" t="str">
        <f>IF(O191=0,"-",S191/O191)</f>
        <v>-</v>
      </c>
      <c r="U191" s="81" t="str">
        <f>IF(O191=0,"-",O191/N191)</f>
        <v>-</v>
      </c>
    </row>
    <row r="192" spans="2:22" ht="13.5" customHeight="1">
      <c r="B192" s="303"/>
      <c r="C192" s="122" t="s">
        <v>159</v>
      </c>
      <c r="D192" s="39">
        <f t="shared" si="67"/>
        <v>1</v>
      </c>
      <c r="E192" s="54">
        <v>0</v>
      </c>
      <c r="F192" s="54">
        <v>0</v>
      </c>
      <c r="G192" s="54">
        <v>0</v>
      </c>
      <c r="H192" s="54">
        <v>0</v>
      </c>
      <c r="I192" s="54">
        <v>1</v>
      </c>
      <c r="J192" s="54">
        <v>0</v>
      </c>
      <c r="K192" s="54">
        <v>0</v>
      </c>
      <c r="L192" s="54">
        <v>0</v>
      </c>
      <c r="M192" s="54">
        <f t="shared" si="71"/>
        <v>1</v>
      </c>
      <c r="N192" s="54">
        <v>1</v>
      </c>
      <c r="O192" s="206">
        <f t="shared" si="64"/>
        <v>173.81</v>
      </c>
      <c r="P192" s="207">
        <v>0</v>
      </c>
      <c r="Q192" s="208">
        <v>0</v>
      </c>
      <c r="R192" s="207">
        <v>173.81</v>
      </c>
      <c r="S192" s="55">
        <v>5735.73</v>
      </c>
      <c r="T192" s="56">
        <f t="shared" si="59"/>
        <v>33</v>
      </c>
      <c r="U192" s="57">
        <f t="shared" si="60"/>
        <v>173.81</v>
      </c>
      <c r="V192" s="7"/>
    </row>
    <row r="193" spans="2:22" ht="13.5" customHeight="1">
      <c r="B193" s="302" t="s">
        <v>109</v>
      </c>
      <c r="C193" s="121" t="s">
        <v>271</v>
      </c>
      <c r="D193" s="177">
        <f t="shared" si="67"/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f>SUM(E193:I193)</f>
        <v>0</v>
      </c>
      <c r="N193" s="46">
        <v>0</v>
      </c>
      <c r="O193" s="193">
        <v>0</v>
      </c>
      <c r="P193" s="194">
        <v>0</v>
      </c>
      <c r="Q193" s="195">
        <v>0</v>
      </c>
      <c r="R193" s="194">
        <v>0</v>
      </c>
      <c r="S193" s="48">
        <v>0</v>
      </c>
      <c r="T193" s="80" t="str">
        <f>IF(O193=0,"-",S193/O193)</f>
        <v>-</v>
      </c>
      <c r="U193" s="81" t="str">
        <f>IF(O193=0,"-",O193/N193)</f>
        <v>-</v>
      </c>
      <c r="V193" s="7"/>
    </row>
    <row r="194" spans="1:22" s="7" customFormat="1" ht="13.5" customHeight="1">
      <c r="A194" s="1"/>
      <c r="B194" s="303"/>
      <c r="C194" s="18" t="s">
        <v>137</v>
      </c>
      <c r="D194" s="39">
        <f t="shared" si="67"/>
        <v>2</v>
      </c>
      <c r="E194" s="54">
        <v>0</v>
      </c>
      <c r="F194" s="54">
        <v>0</v>
      </c>
      <c r="G194" s="54">
        <v>0</v>
      </c>
      <c r="H194" s="54">
        <v>0</v>
      </c>
      <c r="I194" s="54">
        <v>2</v>
      </c>
      <c r="J194" s="54">
        <v>0</v>
      </c>
      <c r="K194" s="54">
        <v>0</v>
      </c>
      <c r="L194" s="54">
        <v>0</v>
      </c>
      <c r="M194" s="39">
        <f>SUM(E194:I194)</f>
        <v>2</v>
      </c>
      <c r="N194" s="54">
        <v>2</v>
      </c>
      <c r="O194" s="206">
        <f t="shared" si="64"/>
        <v>52.6</v>
      </c>
      <c r="P194" s="207">
        <v>0</v>
      </c>
      <c r="Q194" s="208">
        <v>0</v>
      </c>
      <c r="R194" s="207">
        <v>52.6</v>
      </c>
      <c r="S194" s="55">
        <v>1177.3</v>
      </c>
      <c r="T194" s="56">
        <f aca="true" t="shared" si="73" ref="T194:T220">IF(O194=0,"-",S194/O194)</f>
        <v>22.382129277566538</v>
      </c>
      <c r="U194" s="57">
        <f aca="true" t="shared" si="74" ref="U194:U223">IF(O194=0,"-",O194/N194)</f>
        <v>26.3</v>
      </c>
      <c r="V194" s="5"/>
    </row>
    <row r="195" spans="1:22" ht="13.5" customHeight="1">
      <c r="A195" s="1"/>
      <c r="B195" s="118" t="s">
        <v>166</v>
      </c>
      <c r="C195" s="20" t="s">
        <v>167</v>
      </c>
      <c r="D195" s="59">
        <f>SUM(E195:L195)</f>
        <v>1</v>
      </c>
      <c r="E195" s="59">
        <v>0</v>
      </c>
      <c r="F195" s="59">
        <v>0</v>
      </c>
      <c r="G195" s="59">
        <v>0</v>
      </c>
      <c r="H195" s="59">
        <v>0</v>
      </c>
      <c r="I195" s="59">
        <v>1</v>
      </c>
      <c r="J195" s="59">
        <v>0</v>
      </c>
      <c r="K195" s="59">
        <v>0</v>
      </c>
      <c r="L195" s="59">
        <v>0</v>
      </c>
      <c r="M195" s="59">
        <f t="shared" si="71"/>
        <v>1</v>
      </c>
      <c r="N195" s="59">
        <v>1</v>
      </c>
      <c r="O195" s="250">
        <f t="shared" si="64"/>
        <v>4.99</v>
      </c>
      <c r="P195" s="251">
        <v>0</v>
      </c>
      <c r="Q195" s="252">
        <v>0</v>
      </c>
      <c r="R195" s="270">
        <v>4.99</v>
      </c>
      <c r="S195" s="61">
        <v>79.84</v>
      </c>
      <c r="T195" s="60">
        <f t="shared" si="73"/>
        <v>16</v>
      </c>
      <c r="U195" s="58">
        <f t="shared" si="74"/>
        <v>4.99</v>
      </c>
      <c r="V195" s="5"/>
    </row>
    <row r="196" spans="1:22" ht="13.5" customHeight="1">
      <c r="A196" s="1"/>
      <c r="B196" s="288" t="s">
        <v>230</v>
      </c>
      <c r="C196" s="289"/>
      <c r="D196" s="149">
        <f>SUM(E196:L196)</f>
        <v>5</v>
      </c>
      <c r="E196" s="149">
        <f>SUM(E191:E195)</f>
        <v>0</v>
      </c>
      <c r="F196" s="149">
        <f aca="true" t="shared" si="75" ref="F196:L196">SUM(F191:F195)</f>
        <v>1</v>
      </c>
      <c r="G196" s="149">
        <f t="shared" si="75"/>
        <v>0</v>
      </c>
      <c r="H196" s="149">
        <f t="shared" si="75"/>
        <v>0</v>
      </c>
      <c r="I196" s="149">
        <f t="shared" si="75"/>
        <v>4</v>
      </c>
      <c r="J196" s="149">
        <f t="shared" si="75"/>
        <v>0</v>
      </c>
      <c r="K196" s="149">
        <f t="shared" si="75"/>
        <v>0</v>
      </c>
      <c r="L196" s="149">
        <f t="shared" si="75"/>
        <v>0</v>
      </c>
      <c r="M196" s="149">
        <f>SUM(M191:M195)</f>
        <v>5</v>
      </c>
      <c r="N196" s="149">
        <f>SUM(N191:N195)</f>
        <v>4</v>
      </c>
      <c r="O196" s="253">
        <f t="shared" si="64"/>
        <v>231.4</v>
      </c>
      <c r="P196" s="242">
        <f>SUM(P191:P195)</f>
        <v>0</v>
      </c>
      <c r="Q196" s="242">
        <f>SUM(Q191:Q195)</f>
        <v>0</v>
      </c>
      <c r="R196" s="153">
        <f>SUM(R191:R195)</f>
        <v>231.4</v>
      </c>
      <c r="S196" s="153">
        <f>SUM(S191:S195)</f>
        <v>6992.87</v>
      </c>
      <c r="T196" s="152">
        <f t="shared" si="73"/>
        <v>30.219835782195332</v>
      </c>
      <c r="U196" s="153">
        <f>IF(O196=0,"-",O196/N196)</f>
        <v>57.85</v>
      </c>
      <c r="V196" s="5"/>
    </row>
    <row r="197" spans="2:22" ht="13.5" customHeight="1">
      <c r="B197" s="2"/>
      <c r="C197" s="13" t="s">
        <v>231</v>
      </c>
      <c r="D197" s="46">
        <f aca="true" t="shared" si="76" ref="D197:D222">SUM(E197:L197)</f>
        <v>4</v>
      </c>
      <c r="E197" s="46">
        <v>1</v>
      </c>
      <c r="F197" s="46">
        <v>0</v>
      </c>
      <c r="G197" s="46">
        <v>2</v>
      </c>
      <c r="H197" s="46">
        <v>0</v>
      </c>
      <c r="I197" s="46">
        <v>0</v>
      </c>
      <c r="J197" s="46">
        <v>0</v>
      </c>
      <c r="K197" s="46">
        <v>0</v>
      </c>
      <c r="L197" s="46">
        <v>1</v>
      </c>
      <c r="M197" s="46">
        <f>SUM(E197:I197)</f>
        <v>3</v>
      </c>
      <c r="N197" s="46">
        <v>3</v>
      </c>
      <c r="O197" s="193">
        <f aca="true" t="shared" si="77" ref="O197:O223">IF(AND(P197=0,Q197=0,R197=0),0,SUM(P197:R197))</f>
        <v>87.36</v>
      </c>
      <c r="P197" s="194">
        <v>87.36</v>
      </c>
      <c r="Q197" s="195">
        <v>0</v>
      </c>
      <c r="R197" s="194">
        <v>0</v>
      </c>
      <c r="S197" s="47">
        <v>1448.32</v>
      </c>
      <c r="T197" s="48">
        <f t="shared" si="73"/>
        <v>16.578754578754577</v>
      </c>
      <c r="U197" s="49">
        <f t="shared" si="74"/>
        <v>29.12</v>
      </c>
      <c r="V197" s="5"/>
    </row>
    <row r="198" spans="2:22" ht="13.5" customHeight="1">
      <c r="B198" s="2"/>
      <c r="C198" s="13" t="s">
        <v>190</v>
      </c>
      <c r="D198" s="46">
        <f t="shared" si="76"/>
        <v>1</v>
      </c>
      <c r="E198" s="46">
        <v>0</v>
      </c>
      <c r="F198" s="46">
        <v>0</v>
      </c>
      <c r="G198" s="46">
        <v>0</v>
      </c>
      <c r="H198" s="46">
        <v>0</v>
      </c>
      <c r="I198" s="46">
        <v>1</v>
      </c>
      <c r="J198" s="46">
        <v>0</v>
      </c>
      <c r="K198" s="46">
        <v>0</v>
      </c>
      <c r="L198" s="46">
        <v>0</v>
      </c>
      <c r="M198" s="46">
        <f>SUM(E198:I198)</f>
        <v>1</v>
      </c>
      <c r="N198" s="46">
        <v>1</v>
      </c>
      <c r="O198" s="193">
        <f t="shared" si="77"/>
        <v>9.02</v>
      </c>
      <c r="P198" s="194">
        <v>0</v>
      </c>
      <c r="Q198" s="195">
        <v>0</v>
      </c>
      <c r="R198" s="194">
        <v>9.02</v>
      </c>
      <c r="S198" s="47">
        <v>156.95</v>
      </c>
      <c r="T198" s="48">
        <f t="shared" si="73"/>
        <v>17.40022172949002</v>
      </c>
      <c r="U198" s="49">
        <f t="shared" si="74"/>
        <v>9.02</v>
      </c>
      <c r="V198" s="7"/>
    </row>
    <row r="199" spans="1:22" ht="13.5" customHeight="1">
      <c r="A199" s="23" t="s">
        <v>154</v>
      </c>
      <c r="B199" s="287" t="s">
        <v>106</v>
      </c>
      <c r="C199" s="13" t="s">
        <v>107</v>
      </c>
      <c r="D199" s="46">
        <f t="shared" si="76"/>
        <v>3</v>
      </c>
      <c r="E199" s="46">
        <v>1</v>
      </c>
      <c r="F199" s="46">
        <v>1</v>
      </c>
      <c r="G199" s="46">
        <v>1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f>SUM(E199:I199)</f>
        <v>3</v>
      </c>
      <c r="N199" s="46">
        <v>2</v>
      </c>
      <c r="O199" s="193">
        <f t="shared" si="77"/>
        <v>44.56</v>
      </c>
      <c r="P199" s="205">
        <v>44.56</v>
      </c>
      <c r="Q199" s="195">
        <v>0</v>
      </c>
      <c r="R199" s="205">
        <v>0</v>
      </c>
      <c r="S199" s="47">
        <v>1125.68</v>
      </c>
      <c r="T199" s="48">
        <f t="shared" si="73"/>
        <v>25.262118491921004</v>
      </c>
      <c r="U199" s="49">
        <f t="shared" si="74"/>
        <v>22.28</v>
      </c>
      <c r="V199" s="7"/>
    </row>
    <row r="200" spans="1:22" ht="13.5" customHeight="1">
      <c r="A200" s="23"/>
      <c r="B200" s="287"/>
      <c r="C200" s="13" t="s">
        <v>165</v>
      </c>
      <c r="D200" s="46">
        <f t="shared" si="76"/>
        <v>1</v>
      </c>
      <c r="E200" s="46">
        <v>0</v>
      </c>
      <c r="F200" s="46">
        <v>0</v>
      </c>
      <c r="G200" s="46">
        <v>0</v>
      </c>
      <c r="H200" s="46">
        <v>0</v>
      </c>
      <c r="I200" s="46">
        <v>1</v>
      </c>
      <c r="J200" s="46">
        <v>0</v>
      </c>
      <c r="K200" s="46">
        <v>0</v>
      </c>
      <c r="L200" s="46">
        <v>0</v>
      </c>
      <c r="M200" s="46">
        <f>SUM(E200:I200)</f>
        <v>1</v>
      </c>
      <c r="N200" s="46">
        <v>1</v>
      </c>
      <c r="O200" s="193">
        <f t="shared" si="77"/>
        <v>58.1</v>
      </c>
      <c r="P200" s="205">
        <v>0</v>
      </c>
      <c r="Q200" s="195">
        <v>0</v>
      </c>
      <c r="R200" s="205">
        <v>58.1</v>
      </c>
      <c r="S200" s="47">
        <v>1103.9</v>
      </c>
      <c r="T200" s="48">
        <f t="shared" si="73"/>
        <v>19</v>
      </c>
      <c r="U200" s="49">
        <f t="shared" si="74"/>
        <v>58.1</v>
      </c>
      <c r="V200" s="7"/>
    </row>
    <row r="201" spans="1:22" ht="13.5" customHeight="1">
      <c r="A201" s="23"/>
      <c r="B201" s="24"/>
      <c r="C201" s="13" t="s">
        <v>143</v>
      </c>
      <c r="D201" s="46">
        <f t="shared" si="76"/>
        <v>1</v>
      </c>
      <c r="E201" s="46">
        <v>0</v>
      </c>
      <c r="F201" s="46">
        <v>0</v>
      </c>
      <c r="G201" s="46">
        <v>0</v>
      </c>
      <c r="H201" s="46">
        <v>0</v>
      </c>
      <c r="I201" s="46">
        <v>1</v>
      </c>
      <c r="J201" s="46">
        <v>0</v>
      </c>
      <c r="K201" s="46">
        <v>0</v>
      </c>
      <c r="L201" s="46">
        <v>0</v>
      </c>
      <c r="M201" s="46">
        <f>SUM(E201:L201)</f>
        <v>1</v>
      </c>
      <c r="N201" s="46">
        <v>1</v>
      </c>
      <c r="O201" s="193">
        <f t="shared" si="77"/>
        <v>129.1</v>
      </c>
      <c r="P201" s="205">
        <v>0</v>
      </c>
      <c r="Q201" s="195">
        <v>0</v>
      </c>
      <c r="R201" s="205">
        <v>129.1</v>
      </c>
      <c r="S201" s="47">
        <v>5164</v>
      </c>
      <c r="T201" s="48">
        <f t="shared" si="73"/>
        <v>40</v>
      </c>
      <c r="U201" s="49">
        <f t="shared" si="74"/>
        <v>129.1</v>
      </c>
      <c r="V201" s="7"/>
    </row>
    <row r="202" spans="2:22" ht="13.5" customHeight="1">
      <c r="B202" s="1"/>
      <c r="C202" s="13" t="s">
        <v>108</v>
      </c>
      <c r="D202" s="46">
        <f>SUM(E202:L202)</f>
        <v>1</v>
      </c>
      <c r="E202" s="46">
        <v>0</v>
      </c>
      <c r="F202" s="46">
        <v>0</v>
      </c>
      <c r="G202" s="46">
        <v>0</v>
      </c>
      <c r="H202" s="46">
        <v>0</v>
      </c>
      <c r="I202" s="46">
        <v>1</v>
      </c>
      <c r="J202" s="46">
        <v>0</v>
      </c>
      <c r="K202" s="46">
        <v>0</v>
      </c>
      <c r="L202" s="46">
        <v>0</v>
      </c>
      <c r="M202" s="46">
        <f>SUM(E202:I202)</f>
        <v>1</v>
      </c>
      <c r="N202" s="46">
        <v>1</v>
      </c>
      <c r="O202" s="193">
        <f t="shared" si="77"/>
        <v>51.09</v>
      </c>
      <c r="P202" s="194">
        <v>0</v>
      </c>
      <c r="Q202" s="195">
        <v>0</v>
      </c>
      <c r="R202" s="194">
        <v>51.09</v>
      </c>
      <c r="S202" s="47">
        <v>1634.88</v>
      </c>
      <c r="T202" s="48">
        <f t="shared" si="73"/>
        <v>32</v>
      </c>
      <c r="U202" s="49">
        <f t="shared" si="74"/>
        <v>51.09</v>
      </c>
      <c r="V202" s="7"/>
    </row>
    <row r="203" spans="2:22" ht="13.5" customHeight="1">
      <c r="B203" s="33" t="s">
        <v>268</v>
      </c>
      <c r="C203" s="125" t="s">
        <v>269</v>
      </c>
      <c r="D203" s="93">
        <f>SUM(E203:L203)</f>
        <v>1</v>
      </c>
      <c r="E203" s="93">
        <v>0</v>
      </c>
      <c r="F203" s="93">
        <v>0</v>
      </c>
      <c r="G203" s="93">
        <v>0</v>
      </c>
      <c r="H203" s="93">
        <v>0</v>
      </c>
      <c r="I203" s="93">
        <v>0</v>
      </c>
      <c r="J203" s="93">
        <v>1</v>
      </c>
      <c r="K203" s="93">
        <v>0</v>
      </c>
      <c r="L203" s="93">
        <v>0</v>
      </c>
      <c r="M203" s="93">
        <f>SUM(E203:I203)</f>
        <v>0</v>
      </c>
      <c r="N203" s="59">
        <v>0</v>
      </c>
      <c r="O203" s="250">
        <v>0</v>
      </c>
      <c r="P203" s="251">
        <v>0</v>
      </c>
      <c r="Q203" s="252">
        <v>0</v>
      </c>
      <c r="R203" s="251">
        <v>0</v>
      </c>
      <c r="S203" s="60">
        <v>0</v>
      </c>
      <c r="T203" s="181" t="str">
        <f t="shared" si="73"/>
        <v>-</v>
      </c>
      <c r="U203" s="182" t="str">
        <f t="shared" si="74"/>
        <v>-</v>
      </c>
      <c r="V203" s="7"/>
    </row>
    <row r="204" spans="1:22" ht="13.5" customHeight="1">
      <c r="A204" s="23"/>
      <c r="B204" s="311" t="s">
        <v>266</v>
      </c>
      <c r="C204" s="312"/>
      <c r="D204" s="178">
        <f>SUM(E204:L204)</f>
        <v>12</v>
      </c>
      <c r="E204" s="178">
        <f>SUM(E197:E203)</f>
        <v>2</v>
      </c>
      <c r="F204" s="178">
        <f aca="true" t="shared" si="78" ref="F204:L204">SUM(F197:F203)</f>
        <v>1</v>
      </c>
      <c r="G204" s="178">
        <f t="shared" si="78"/>
        <v>3</v>
      </c>
      <c r="H204" s="178">
        <f t="shared" si="78"/>
        <v>0</v>
      </c>
      <c r="I204" s="178">
        <f t="shared" si="78"/>
        <v>4</v>
      </c>
      <c r="J204" s="178">
        <f t="shared" si="78"/>
        <v>1</v>
      </c>
      <c r="K204" s="178">
        <f t="shared" si="78"/>
        <v>0</v>
      </c>
      <c r="L204" s="178">
        <f t="shared" si="78"/>
        <v>1</v>
      </c>
      <c r="M204" s="178">
        <f>SUM(M197:M203)</f>
        <v>10</v>
      </c>
      <c r="N204" s="178">
        <f>SUM(N197:N203)</f>
        <v>9</v>
      </c>
      <c r="O204" s="254">
        <f t="shared" si="77"/>
        <v>379.23</v>
      </c>
      <c r="P204" s="255">
        <f>SUM(P197:P203)</f>
        <v>131.92000000000002</v>
      </c>
      <c r="Q204" s="255">
        <f>SUM(Q197:Q203)</f>
        <v>0</v>
      </c>
      <c r="R204" s="179">
        <f>SUM(R197:R203)</f>
        <v>247.31</v>
      </c>
      <c r="S204" s="179">
        <f>SUM(S197:S203)</f>
        <v>10633.73</v>
      </c>
      <c r="T204" s="180">
        <f t="shared" si="73"/>
        <v>28.040318540199877</v>
      </c>
      <c r="U204" s="180">
        <f t="shared" si="74"/>
        <v>42.13666666666667</v>
      </c>
      <c r="V204" s="7"/>
    </row>
    <row r="205" spans="2:22" ht="13.5" customHeight="1">
      <c r="B205" s="4" t="s">
        <v>247</v>
      </c>
      <c r="C205" s="18" t="s">
        <v>115</v>
      </c>
      <c r="D205" s="39">
        <f>SUM(E205:L205)</f>
        <v>1</v>
      </c>
      <c r="E205" s="54">
        <v>0</v>
      </c>
      <c r="F205" s="54">
        <v>0</v>
      </c>
      <c r="G205" s="54">
        <v>0</v>
      </c>
      <c r="H205" s="54">
        <v>0</v>
      </c>
      <c r="I205" s="54">
        <v>1</v>
      </c>
      <c r="J205" s="54">
        <v>0</v>
      </c>
      <c r="K205" s="54">
        <v>0</v>
      </c>
      <c r="L205" s="54">
        <v>0</v>
      </c>
      <c r="M205" s="54">
        <f>SUM(E205:I205)</f>
        <v>1</v>
      </c>
      <c r="N205" s="54">
        <v>1</v>
      </c>
      <c r="O205" s="206">
        <f>IF(AND(P205=0,Q205=0,R205=0),0,SUM(P205:R205))</f>
        <v>543</v>
      </c>
      <c r="P205" s="207">
        <v>0</v>
      </c>
      <c r="Q205" s="208">
        <v>0</v>
      </c>
      <c r="R205" s="207">
        <v>543</v>
      </c>
      <c r="S205" s="60">
        <v>10968.6</v>
      </c>
      <c r="T205" s="56">
        <f>IF(O205=0,"-",S205/O205)</f>
        <v>20.2</v>
      </c>
      <c r="U205" s="57">
        <f>IF(O205=0,"-",O205/N205)</f>
        <v>543</v>
      </c>
      <c r="V205" s="7"/>
    </row>
    <row r="206" spans="2:22" ht="13.5" customHeight="1">
      <c r="B206" s="288" t="s">
        <v>267</v>
      </c>
      <c r="C206" s="289"/>
      <c r="D206" s="151">
        <f>D205</f>
        <v>1</v>
      </c>
      <c r="E206" s="151">
        <f aca="true" t="shared" si="79" ref="E206:U206">E205</f>
        <v>0</v>
      </c>
      <c r="F206" s="151">
        <f t="shared" si="79"/>
        <v>0</v>
      </c>
      <c r="G206" s="151">
        <f t="shared" si="79"/>
        <v>0</v>
      </c>
      <c r="H206" s="151">
        <f t="shared" si="79"/>
        <v>0</v>
      </c>
      <c r="I206" s="151">
        <f t="shared" si="79"/>
        <v>1</v>
      </c>
      <c r="J206" s="151">
        <f t="shared" si="79"/>
        <v>0</v>
      </c>
      <c r="K206" s="151">
        <f t="shared" si="79"/>
        <v>0</v>
      </c>
      <c r="L206" s="151">
        <f>L205</f>
        <v>0</v>
      </c>
      <c r="M206" s="151">
        <f t="shared" si="79"/>
        <v>1</v>
      </c>
      <c r="N206" s="151">
        <f t="shared" si="79"/>
        <v>1</v>
      </c>
      <c r="O206" s="230">
        <f t="shared" si="79"/>
        <v>543</v>
      </c>
      <c r="P206" s="230">
        <f t="shared" si="79"/>
        <v>0</v>
      </c>
      <c r="Q206" s="230">
        <f t="shared" si="79"/>
        <v>0</v>
      </c>
      <c r="R206" s="230">
        <f t="shared" si="79"/>
        <v>543</v>
      </c>
      <c r="S206" s="152">
        <f t="shared" si="79"/>
        <v>10968.6</v>
      </c>
      <c r="T206" s="152">
        <f t="shared" si="79"/>
        <v>20.2</v>
      </c>
      <c r="U206" s="153">
        <f t="shared" si="79"/>
        <v>543</v>
      </c>
      <c r="V206" s="5"/>
    </row>
    <row r="207" spans="1:22" ht="13.5" customHeight="1" thickBot="1">
      <c r="A207" s="72"/>
      <c r="B207" s="285" t="s">
        <v>176</v>
      </c>
      <c r="C207" s="286"/>
      <c r="D207" s="157">
        <f>SUM(E207:L207)</f>
        <v>18</v>
      </c>
      <c r="E207" s="157">
        <f>E204+E196+E206</f>
        <v>2</v>
      </c>
      <c r="F207" s="157">
        <f>F204+F196+F206</f>
        <v>2</v>
      </c>
      <c r="G207" s="157">
        <f aca="true" t="shared" si="80" ref="G207:L207">G204+G196+G206</f>
        <v>3</v>
      </c>
      <c r="H207" s="157">
        <f t="shared" si="80"/>
        <v>0</v>
      </c>
      <c r="I207" s="157">
        <f t="shared" si="80"/>
        <v>9</v>
      </c>
      <c r="J207" s="157">
        <f t="shared" si="80"/>
        <v>1</v>
      </c>
      <c r="K207" s="157">
        <f t="shared" si="80"/>
        <v>0</v>
      </c>
      <c r="L207" s="157">
        <f t="shared" si="80"/>
        <v>1</v>
      </c>
      <c r="M207" s="157">
        <f aca="true" t="shared" si="81" ref="M207:M223">SUM(E207:I207)</f>
        <v>16</v>
      </c>
      <c r="N207" s="157">
        <f>N204+N196+N206</f>
        <v>14</v>
      </c>
      <c r="O207" s="256">
        <f>IF(AND(P207=0,Q207=0,R207=0),0,SUM(P207:R207))</f>
        <v>1153.63</v>
      </c>
      <c r="P207" s="269">
        <f>P204+P196+P206</f>
        <v>131.92000000000002</v>
      </c>
      <c r="Q207" s="257">
        <f>Q204+Q196+Q206</f>
        <v>0</v>
      </c>
      <c r="R207" s="269">
        <f>R204+R196+R206</f>
        <v>1021.71</v>
      </c>
      <c r="S207" s="148">
        <f>S204+S196+S206</f>
        <v>28595.199999999997</v>
      </c>
      <c r="T207" s="148">
        <f t="shared" si="73"/>
        <v>24.787150126123624</v>
      </c>
      <c r="U207" s="148">
        <f>IF(O207=0,"-",O207/N207)</f>
        <v>82.40214285714286</v>
      </c>
      <c r="V207" s="5"/>
    </row>
    <row r="208" spans="1:22" ht="13.5" customHeight="1">
      <c r="A208" s="1"/>
      <c r="B208" s="1"/>
      <c r="C208" s="13" t="s">
        <v>273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f>SUM(E208:I208)</f>
        <v>0</v>
      </c>
      <c r="N208" s="46">
        <v>0</v>
      </c>
      <c r="O208" s="193">
        <v>0</v>
      </c>
      <c r="P208" s="194">
        <v>0</v>
      </c>
      <c r="Q208" s="195">
        <v>0</v>
      </c>
      <c r="R208" s="194">
        <v>0</v>
      </c>
      <c r="S208" s="47">
        <v>0</v>
      </c>
      <c r="T208" s="80" t="str">
        <f t="shared" si="73"/>
        <v>-</v>
      </c>
      <c r="U208" s="81" t="str">
        <f>IF(O208=0,"-",O208/N208)</f>
        <v>-</v>
      </c>
      <c r="V208" s="5"/>
    </row>
    <row r="209" spans="1:22" ht="13.5" customHeight="1">
      <c r="A209" s="1"/>
      <c r="B209" s="1"/>
      <c r="C209" s="13" t="s">
        <v>232</v>
      </c>
      <c r="D209" s="46">
        <f>SUM(E209:L209)</f>
        <v>1</v>
      </c>
      <c r="E209" s="46">
        <v>0</v>
      </c>
      <c r="F209" s="46">
        <v>0</v>
      </c>
      <c r="G209" s="46">
        <v>1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f>SUM(E209:I209)</f>
        <v>1</v>
      </c>
      <c r="N209" s="46">
        <v>1</v>
      </c>
      <c r="O209" s="193">
        <f>IF(AND(P209=0,Q209=0,R209=0),0,SUM(P209:R209))</f>
        <v>1.99</v>
      </c>
      <c r="P209" s="194">
        <v>1.99</v>
      </c>
      <c r="Q209" s="195">
        <v>0</v>
      </c>
      <c r="R209" s="194">
        <v>0</v>
      </c>
      <c r="S209" s="47">
        <v>32.636</v>
      </c>
      <c r="T209" s="48">
        <f>IF(O209=0,"-",S209/O209)</f>
        <v>16.400000000000002</v>
      </c>
      <c r="U209" s="49">
        <f>IF(O209=0,"-",O209/N209)</f>
        <v>1.99</v>
      </c>
      <c r="V209" s="5"/>
    </row>
    <row r="210" spans="1:22" ht="13.5" customHeight="1">
      <c r="A210" s="1"/>
      <c r="B210" s="1"/>
      <c r="C210" s="13" t="s">
        <v>274</v>
      </c>
      <c r="D210" s="46">
        <f>SUM(E210:L210)</f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f>SUM(E210:I210)</f>
        <v>0</v>
      </c>
      <c r="N210" s="46">
        <v>0</v>
      </c>
      <c r="O210" s="193">
        <v>0</v>
      </c>
      <c r="P210" s="194">
        <v>0</v>
      </c>
      <c r="Q210" s="195">
        <v>0</v>
      </c>
      <c r="R210" s="194">
        <v>0</v>
      </c>
      <c r="S210" s="47">
        <v>0</v>
      </c>
      <c r="T210" s="80" t="str">
        <f>IF(O210=0,"-",S210/O210)</f>
        <v>-</v>
      </c>
      <c r="U210" s="81" t="str">
        <f>IF(O210=0,"-",O210/N210)</f>
        <v>-</v>
      </c>
      <c r="V210" s="5"/>
    </row>
    <row r="211" spans="1:22" ht="13.5" customHeight="1">
      <c r="A211" s="1"/>
      <c r="B211" s="1"/>
      <c r="C211" s="13" t="s">
        <v>275</v>
      </c>
      <c r="D211" s="46">
        <f>SUM(E211:L211)</f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f>SUM(E211:I211)</f>
        <v>0</v>
      </c>
      <c r="N211" s="46">
        <v>0</v>
      </c>
      <c r="O211" s="193">
        <v>0</v>
      </c>
      <c r="P211" s="194">
        <v>0</v>
      </c>
      <c r="Q211" s="195">
        <v>0</v>
      </c>
      <c r="R211" s="194">
        <v>0</v>
      </c>
      <c r="S211" s="47">
        <v>0</v>
      </c>
      <c r="T211" s="80" t="str">
        <f>IF(O211=0,"-",S211/O211)</f>
        <v>-</v>
      </c>
      <c r="U211" s="81" t="str">
        <f>IF(O211=0,"-",O211/N211)</f>
        <v>-</v>
      </c>
      <c r="V211" s="5"/>
    </row>
    <row r="212" spans="1:22" ht="13.5" customHeight="1">
      <c r="A212" s="1"/>
      <c r="B212" s="1"/>
      <c r="C212" s="13" t="s">
        <v>110</v>
      </c>
      <c r="D212" s="46">
        <f t="shared" si="76"/>
        <v>1</v>
      </c>
      <c r="E212" s="46">
        <v>0</v>
      </c>
      <c r="F212" s="46">
        <v>0</v>
      </c>
      <c r="G212" s="46">
        <v>0</v>
      </c>
      <c r="H212" s="46">
        <v>0</v>
      </c>
      <c r="I212" s="46">
        <v>1</v>
      </c>
      <c r="J212" s="46">
        <v>0</v>
      </c>
      <c r="K212" s="46">
        <v>0</v>
      </c>
      <c r="L212" s="46">
        <v>0</v>
      </c>
      <c r="M212" s="46">
        <f t="shared" si="81"/>
        <v>1</v>
      </c>
      <c r="N212" s="46">
        <v>1</v>
      </c>
      <c r="O212" s="193">
        <f t="shared" si="77"/>
        <v>600</v>
      </c>
      <c r="P212" s="194">
        <v>0</v>
      </c>
      <c r="Q212" s="195">
        <v>0</v>
      </c>
      <c r="R212" s="194">
        <v>600</v>
      </c>
      <c r="S212" s="47">
        <v>9660</v>
      </c>
      <c r="T212" s="48">
        <f t="shared" si="73"/>
        <v>16.1</v>
      </c>
      <c r="U212" s="49">
        <f t="shared" si="74"/>
        <v>600</v>
      </c>
      <c r="V212" s="5"/>
    </row>
    <row r="213" spans="1:22" ht="13.5" customHeight="1">
      <c r="A213" s="1" t="s">
        <v>111</v>
      </c>
      <c r="B213" s="287" t="s">
        <v>153</v>
      </c>
      <c r="C213" s="13" t="s">
        <v>112</v>
      </c>
      <c r="D213" s="46">
        <f t="shared" si="76"/>
        <v>3</v>
      </c>
      <c r="E213" s="46">
        <v>0</v>
      </c>
      <c r="F213" s="46">
        <v>0</v>
      </c>
      <c r="G213" s="46">
        <v>0</v>
      </c>
      <c r="H213" s="46">
        <v>0</v>
      </c>
      <c r="I213" s="46">
        <v>2</v>
      </c>
      <c r="J213" s="46">
        <v>1</v>
      </c>
      <c r="K213" s="46">
        <v>0</v>
      </c>
      <c r="L213" s="46">
        <v>0</v>
      </c>
      <c r="M213" s="46">
        <f t="shared" si="81"/>
        <v>2</v>
      </c>
      <c r="N213" s="46">
        <v>2</v>
      </c>
      <c r="O213" s="193">
        <f t="shared" si="77"/>
        <v>113.56</v>
      </c>
      <c r="P213" s="194">
        <v>0</v>
      </c>
      <c r="Q213" s="195">
        <v>0</v>
      </c>
      <c r="R213" s="194">
        <v>113.56</v>
      </c>
      <c r="S213" s="47">
        <v>3581.92</v>
      </c>
      <c r="T213" s="48">
        <f t="shared" si="73"/>
        <v>31.542092286016203</v>
      </c>
      <c r="U213" s="49">
        <f t="shared" si="74"/>
        <v>56.78</v>
      </c>
      <c r="V213" s="5"/>
    </row>
    <row r="214" spans="1:22" ht="13.5" customHeight="1">
      <c r="A214" s="36"/>
      <c r="B214" s="287"/>
      <c r="C214" s="13" t="s">
        <v>191</v>
      </c>
      <c r="D214" s="46">
        <f t="shared" si="76"/>
        <v>1</v>
      </c>
      <c r="E214" s="46">
        <f>E212+E213</f>
        <v>0</v>
      </c>
      <c r="F214" s="46">
        <f>F212+F213</f>
        <v>0</v>
      </c>
      <c r="G214" s="46">
        <f>G212+G213</f>
        <v>0</v>
      </c>
      <c r="H214" s="46">
        <f>H212+H213</f>
        <v>0</v>
      </c>
      <c r="I214" s="46">
        <v>1</v>
      </c>
      <c r="J214" s="46">
        <v>0</v>
      </c>
      <c r="K214" s="46">
        <f>K212+K213</f>
        <v>0</v>
      </c>
      <c r="L214" s="46">
        <f>L212+L213</f>
        <v>0</v>
      </c>
      <c r="M214" s="46">
        <f t="shared" si="81"/>
        <v>1</v>
      </c>
      <c r="N214" s="46">
        <v>1</v>
      </c>
      <c r="O214" s="193">
        <f t="shared" si="77"/>
        <v>81</v>
      </c>
      <c r="P214" s="194">
        <v>0</v>
      </c>
      <c r="Q214" s="195">
        <v>0</v>
      </c>
      <c r="R214" s="194">
        <v>81</v>
      </c>
      <c r="S214" s="47">
        <v>2421.9</v>
      </c>
      <c r="T214" s="48">
        <f t="shared" si="73"/>
        <v>29.900000000000002</v>
      </c>
      <c r="U214" s="49">
        <f t="shared" si="74"/>
        <v>81</v>
      </c>
      <c r="V214" s="5"/>
    </row>
    <row r="215" spans="1:22" ht="13.5" customHeight="1">
      <c r="A215" s="25"/>
      <c r="B215" s="23"/>
      <c r="C215" s="13" t="s">
        <v>156</v>
      </c>
      <c r="D215" s="46">
        <f t="shared" si="76"/>
        <v>1</v>
      </c>
      <c r="E215" s="46">
        <v>0</v>
      </c>
      <c r="F215" s="46">
        <v>0</v>
      </c>
      <c r="G215" s="46">
        <v>0</v>
      </c>
      <c r="H215" s="46">
        <v>0</v>
      </c>
      <c r="I215" s="46">
        <v>1</v>
      </c>
      <c r="J215" s="46">
        <v>0</v>
      </c>
      <c r="K215" s="46">
        <v>0</v>
      </c>
      <c r="L215" s="46">
        <v>0</v>
      </c>
      <c r="M215" s="46">
        <f t="shared" si="81"/>
        <v>1</v>
      </c>
      <c r="N215" s="46">
        <v>1</v>
      </c>
      <c r="O215" s="193">
        <f t="shared" si="77"/>
        <v>129.59</v>
      </c>
      <c r="P215" s="194">
        <v>0</v>
      </c>
      <c r="Q215" s="195">
        <v>0</v>
      </c>
      <c r="R215" s="194">
        <v>129.59</v>
      </c>
      <c r="S215" s="47">
        <v>3511.889</v>
      </c>
      <c r="T215" s="48">
        <f t="shared" si="73"/>
        <v>27.1</v>
      </c>
      <c r="U215" s="49">
        <f t="shared" si="74"/>
        <v>129.59</v>
      </c>
      <c r="V215" s="5"/>
    </row>
    <row r="216" spans="1:22" ht="13.5" customHeight="1">
      <c r="A216" s="25"/>
      <c r="B216" s="23"/>
      <c r="C216" s="13" t="s">
        <v>169</v>
      </c>
      <c r="D216" s="46">
        <f t="shared" si="76"/>
        <v>1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1</v>
      </c>
      <c r="K216" s="46">
        <v>0</v>
      </c>
      <c r="L216" s="46">
        <v>0</v>
      </c>
      <c r="M216" s="46">
        <f t="shared" si="81"/>
        <v>0</v>
      </c>
      <c r="N216" s="46">
        <v>0</v>
      </c>
      <c r="O216" s="193">
        <f t="shared" si="77"/>
        <v>0</v>
      </c>
      <c r="P216" s="194">
        <v>0</v>
      </c>
      <c r="Q216" s="195">
        <v>0</v>
      </c>
      <c r="R216" s="194">
        <v>0</v>
      </c>
      <c r="S216" s="47">
        <v>0</v>
      </c>
      <c r="T216" s="80" t="str">
        <f t="shared" si="73"/>
        <v>-</v>
      </c>
      <c r="U216" s="81" t="str">
        <f t="shared" si="74"/>
        <v>-</v>
      </c>
      <c r="V216" s="5"/>
    </row>
    <row r="217" spans="1:22" ht="13.5" customHeight="1">
      <c r="A217" s="25"/>
      <c r="B217" s="23"/>
      <c r="C217" s="13" t="s">
        <v>171</v>
      </c>
      <c r="D217" s="46">
        <f t="shared" si="76"/>
        <v>1</v>
      </c>
      <c r="E217" s="46">
        <v>0</v>
      </c>
      <c r="F217" s="46">
        <v>0</v>
      </c>
      <c r="G217" s="46">
        <v>0</v>
      </c>
      <c r="H217" s="46">
        <v>0</v>
      </c>
      <c r="I217" s="46">
        <v>1</v>
      </c>
      <c r="J217" s="46">
        <v>0</v>
      </c>
      <c r="K217" s="46">
        <v>0</v>
      </c>
      <c r="L217" s="46">
        <v>0</v>
      </c>
      <c r="M217" s="46">
        <f t="shared" si="81"/>
        <v>1</v>
      </c>
      <c r="N217" s="46">
        <v>1</v>
      </c>
      <c r="O217" s="193">
        <f t="shared" si="77"/>
        <v>246.74</v>
      </c>
      <c r="P217" s="194">
        <v>0</v>
      </c>
      <c r="Q217" s="195">
        <v>0</v>
      </c>
      <c r="R217" s="194">
        <v>246.74</v>
      </c>
      <c r="S217" s="47">
        <v>4342.624</v>
      </c>
      <c r="T217" s="48">
        <f t="shared" si="73"/>
        <v>17.599999999999998</v>
      </c>
      <c r="U217" s="49">
        <f t="shared" si="74"/>
        <v>246.74</v>
      </c>
      <c r="V217" s="5"/>
    </row>
    <row r="218" spans="1:22" ht="13.5" customHeight="1">
      <c r="A218" s="1"/>
      <c r="B218" s="1"/>
      <c r="C218" s="13" t="s">
        <v>116</v>
      </c>
      <c r="D218" s="46">
        <f t="shared" si="76"/>
        <v>5</v>
      </c>
      <c r="E218" s="46">
        <v>0</v>
      </c>
      <c r="F218" s="46">
        <v>2</v>
      </c>
      <c r="G218" s="46">
        <v>0</v>
      </c>
      <c r="H218" s="46">
        <v>0</v>
      </c>
      <c r="I218" s="46">
        <v>3</v>
      </c>
      <c r="J218" s="46">
        <v>0</v>
      </c>
      <c r="K218" s="46">
        <v>0</v>
      </c>
      <c r="L218" s="46">
        <v>0</v>
      </c>
      <c r="M218" s="46">
        <f t="shared" si="81"/>
        <v>5</v>
      </c>
      <c r="N218" s="46">
        <v>3</v>
      </c>
      <c r="O218" s="193">
        <f t="shared" si="77"/>
        <v>350.54</v>
      </c>
      <c r="P218" s="194">
        <v>0</v>
      </c>
      <c r="Q218" s="195">
        <v>0</v>
      </c>
      <c r="R218" s="194">
        <v>350.54</v>
      </c>
      <c r="S218" s="47">
        <v>10078.18</v>
      </c>
      <c r="T218" s="48">
        <f t="shared" si="73"/>
        <v>28.750442174930107</v>
      </c>
      <c r="U218" s="49">
        <f t="shared" si="74"/>
        <v>116.84666666666668</v>
      </c>
      <c r="V218" s="5"/>
    </row>
    <row r="219" spans="1:22" ht="13.5" customHeight="1">
      <c r="A219" s="1"/>
      <c r="B219" s="1"/>
      <c r="C219" s="13" t="s">
        <v>192</v>
      </c>
      <c r="D219" s="46">
        <f>SUM(E219:L219)</f>
        <v>1</v>
      </c>
      <c r="E219" s="46">
        <v>0</v>
      </c>
      <c r="F219" s="46">
        <v>0</v>
      </c>
      <c r="G219" s="46">
        <v>0</v>
      </c>
      <c r="H219" s="46">
        <v>0</v>
      </c>
      <c r="I219" s="46">
        <v>1</v>
      </c>
      <c r="J219" s="46">
        <v>0</v>
      </c>
      <c r="K219" s="46">
        <v>0</v>
      </c>
      <c r="L219" s="46">
        <v>0</v>
      </c>
      <c r="M219" s="46">
        <f t="shared" si="81"/>
        <v>1</v>
      </c>
      <c r="N219" s="46">
        <v>1</v>
      </c>
      <c r="O219" s="193">
        <f t="shared" si="77"/>
        <v>66.67</v>
      </c>
      <c r="P219" s="194">
        <v>0</v>
      </c>
      <c r="Q219" s="195">
        <v>0</v>
      </c>
      <c r="R219" s="194">
        <v>66.67</v>
      </c>
      <c r="S219" s="47">
        <v>1733.42</v>
      </c>
      <c r="T219" s="48">
        <f t="shared" si="73"/>
        <v>26</v>
      </c>
      <c r="U219" s="49">
        <f t="shared" si="74"/>
        <v>66.67</v>
      </c>
      <c r="V219" s="5"/>
    </row>
    <row r="220" spans="1:22" ht="13.5" customHeight="1">
      <c r="A220" s="25"/>
      <c r="B220" s="1"/>
      <c r="C220" s="13" t="s">
        <v>113</v>
      </c>
      <c r="D220" s="46">
        <f t="shared" si="76"/>
        <v>1</v>
      </c>
      <c r="E220" s="46">
        <v>0</v>
      </c>
      <c r="F220" s="46">
        <v>0</v>
      </c>
      <c r="G220" s="46">
        <v>0</v>
      </c>
      <c r="H220" s="46">
        <v>0</v>
      </c>
      <c r="I220" s="46">
        <v>1</v>
      </c>
      <c r="J220" s="46">
        <v>0</v>
      </c>
      <c r="K220" s="46">
        <v>0</v>
      </c>
      <c r="L220" s="46">
        <v>0</v>
      </c>
      <c r="M220" s="46">
        <f t="shared" si="81"/>
        <v>1</v>
      </c>
      <c r="N220" s="46">
        <v>1</v>
      </c>
      <c r="O220" s="193">
        <f t="shared" si="77"/>
        <v>150</v>
      </c>
      <c r="P220" s="194">
        <v>0</v>
      </c>
      <c r="Q220" s="195">
        <v>0</v>
      </c>
      <c r="R220" s="194">
        <v>150</v>
      </c>
      <c r="S220" s="47">
        <v>1575</v>
      </c>
      <c r="T220" s="48">
        <f t="shared" si="73"/>
        <v>10.5</v>
      </c>
      <c r="U220" s="49">
        <f t="shared" si="74"/>
        <v>150</v>
      </c>
      <c r="V220" s="5"/>
    </row>
    <row r="221" spans="1:22" ht="13.5" customHeight="1">
      <c r="A221" s="25"/>
      <c r="B221" s="1"/>
      <c r="C221" s="13" t="s">
        <v>114</v>
      </c>
      <c r="D221" s="46">
        <f t="shared" si="76"/>
        <v>1</v>
      </c>
      <c r="E221" s="46">
        <v>0</v>
      </c>
      <c r="F221" s="46">
        <v>0</v>
      </c>
      <c r="G221" s="46">
        <v>0</v>
      </c>
      <c r="H221" s="46">
        <v>0</v>
      </c>
      <c r="I221" s="46">
        <v>1</v>
      </c>
      <c r="J221" s="46">
        <v>0</v>
      </c>
      <c r="K221" s="46">
        <v>0</v>
      </c>
      <c r="L221" s="46">
        <v>0</v>
      </c>
      <c r="M221" s="46">
        <f t="shared" si="81"/>
        <v>1</v>
      </c>
      <c r="N221" s="46">
        <v>1</v>
      </c>
      <c r="O221" s="193">
        <f t="shared" si="77"/>
        <v>303.64</v>
      </c>
      <c r="P221" s="194">
        <v>0</v>
      </c>
      <c r="Q221" s="195">
        <v>0</v>
      </c>
      <c r="R221" s="194">
        <v>303.64</v>
      </c>
      <c r="S221" s="47">
        <v>5708.432</v>
      </c>
      <c r="T221" s="48">
        <f>IF(O221=0,"-",S221/O221)</f>
        <v>18.8</v>
      </c>
      <c r="U221" s="49">
        <f t="shared" si="74"/>
        <v>303.64</v>
      </c>
      <c r="V221" s="5"/>
    </row>
    <row r="222" spans="1:22" ht="13.5" customHeight="1">
      <c r="A222" s="25"/>
      <c r="B222" s="107"/>
      <c r="C222" s="18" t="s">
        <v>161</v>
      </c>
      <c r="D222" s="54">
        <f t="shared" si="76"/>
        <v>2</v>
      </c>
      <c r="E222" s="54">
        <v>0</v>
      </c>
      <c r="F222" s="54">
        <v>0</v>
      </c>
      <c r="G222" s="54">
        <v>0</v>
      </c>
      <c r="H222" s="54">
        <v>0</v>
      </c>
      <c r="I222" s="54">
        <v>2</v>
      </c>
      <c r="J222" s="54">
        <v>0</v>
      </c>
      <c r="K222" s="54">
        <v>0</v>
      </c>
      <c r="L222" s="54">
        <v>0</v>
      </c>
      <c r="M222" s="54">
        <f t="shared" si="81"/>
        <v>2</v>
      </c>
      <c r="N222" s="54">
        <v>2</v>
      </c>
      <c r="O222" s="206">
        <f t="shared" si="77"/>
        <v>218.07</v>
      </c>
      <c r="P222" s="207">
        <v>0</v>
      </c>
      <c r="Q222" s="208">
        <v>0</v>
      </c>
      <c r="R222" s="207">
        <v>218.07</v>
      </c>
      <c r="S222" s="55">
        <v>6568.674</v>
      </c>
      <c r="T222" s="56">
        <f>IF(O222=0,"-",S222/O222)</f>
        <v>30.12185995322603</v>
      </c>
      <c r="U222" s="57">
        <f t="shared" si="74"/>
        <v>109.035</v>
      </c>
      <c r="V222" s="5"/>
    </row>
    <row r="223" spans="1:22" ht="13.5" customHeight="1">
      <c r="A223" s="12"/>
      <c r="B223" s="314" t="s">
        <v>176</v>
      </c>
      <c r="C223" s="315"/>
      <c r="D223" s="166">
        <f>SUM(E223:L223)</f>
        <v>19</v>
      </c>
      <c r="E223" s="167">
        <f aca="true" t="shared" si="82" ref="E223:L223">SUM(E208:E222)</f>
        <v>0</v>
      </c>
      <c r="F223" s="167">
        <f t="shared" si="82"/>
        <v>2</v>
      </c>
      <c r="G223" s="167">
        <f t="shared" si="82"/>
        <v>1</v>
      </c>
      <c r="H223" s="167">
        <f t="shared" si="82"/>
        <v>0</v>
      </c>
      <c r="I223" s="167">
        <f t="shared" si="82"/>
        <v>14</v>
      </c>
      <c r="J223" s="167">
        <f t="shared" si="82"/>
        <v>2</v>
      </c>
      <c r="K223" s="167">
        <f t="shared" si="82"/>
        <v>0</v>
      </c>
      <c r="L223" s="167">
        <f t="shared" si="82"/>
        <v>0</v>
      </c>
      <c r="M223" s="167">
        <f t="shared" si="81"/>
        <v>17</v>
      </c>
      <c r="N223" s="167">
        <f>SUM(N208:N222)</f>
        <v>15</v>
      </c>
      <c r="O223" s="258">
        <f t="shared" si="77"/>
        <v>2261.7999999999997</v>
      </c>
      <c r="P223" s="259">
        <f>SUM(P208:P222)</f>
        <v>1.99</v>
      </c>
      <c r="Q223" s="259">
        <f>SUM(Q208:Q222)</f>
        <v>0</v>
      </c>
      <c r="R223" s="259">
        <f>SUM(R208:R222)</f>
        <v>2259.81</v>
      </c>
      <c r="S223" s="168">
        <f>SUM(S208:S222)</f>
        <v>49214.675</v>
      </c>
      <c r="T223" s="168">
        <f>IF(O223=0,"-",S223/O223)</f>
        <v>21.759074630825012</v>
      </c>
      <c r="U223" s="169">
        <f t="shared" si="74"/>
        <v>150.78666666666666</v>
      </c>
      <c r="V223" s="5"/>
    </row>
    <row r="224" spans="1:21" ht="11.25" customHeight="1">
      <c r="A224" s="34"/>
      <c r="B224" s="34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260"/>
      <c r="P224" s="261"/>
      <c r="Q224" s="262"/>
      <c r="R224" s="261"/>
      <c r="S224" s="63"/>
      <c r="T224" s="64"/>
      <c r="U224" s="64"/>
    </row>
    <row r="225" spans="1:22" ht="13.5" customHeight="1">
      <c r="A225" s="11" t="s">
        <v>240</v>
      </c>
      <c r="B225" s="310" t="s">
        <v>243</v>
      </c>
      <c r="C225" s="310"/>
      <c r="D225" s="310"/>
      <c r="E225" s="310"/>
      <c r="F225" s="310"/>
      <c r="G225" s="310"/>
      <c r="H225" s="310"/>
      <c r="I225" s="310"/>
      <c r="J225" s="310"/>
      <c r="K225" s="310"/>
      <c r="L225" s="310"/>
      <c r="M225" s="310"/>
      <c r="N225" s="310"/>
      <c r="O225" s="310"/>
      <c r="P225" s="263"/>
      <c r="Q225" s="263"/>
      <c r="R225" s="263"/>
      <c r="S225" s="109"/>
      <c r="T225" s="109"/>
      <c r="U225" s="109"/>
      <c r="V225" s="109"/>
    </row>
    <row r="226" spans="1:22" ht="13.5" customHeight="1">
      <c r="A226" s="296" t="s">
        <v>117</v>
      </c>
      <c r="B226" s="297"/>
      <c r="C226" s="298"/>
      <c r="D226" s="272">
        <f>D46+D63+D116+D69+D73+D84</f>
        <v>2315</v>
      </c>
      <c r="E226" s="65">
        <f aca="true" t="shared" si="83" ref="E226:N226">E46+E63+E116+E69+E73+E84</f>
        <v>8</v>
      </c>
      <c r="F226" s="65">
        <f t="shared" si="83"/>
        <v>4</v>
      </c>
      <c r="G226" s="65">
        <f t="shared" si="83"/>
        <v>57</v>
      </c>
      <c r="H226" s="65">
        <f t="shared" si="83"/>
        <v>32</v>
      </c>
      <c r="I226" s="65">
        <f t="shared" si="83"/>
        <v>993</v>
      </c>
      <c r="J226" s="65">
        <f t="shared" si="83"/>
        <v>1016</v>
      </c>
      <c r="K226" s="65">
        <f t="shared" si="83"/>
        <v>97</v>
      </c>
      <c r="L226" s="65">
        <f t="shared" si="83"/>
        <v>108</v>
      </c>
      <c r="M226" s="65">
        <f t="shared" si="83"/>
        <v>1094</v>
      </c>
      <c r="N226" s="65">
        <f t="shared" si="83"/>
        <v>1074</v>
      </c>
      <c r="O226" s="264">
        <f>IF(AND(P226=0,Q226=0,R226=0),0,SUM(P226:R226))</f>
        <v>114720.40000000001</v>
      </c>
      <c r="P226" s="265">
        <f>P46+P63+P116+P69+P73+P84</f>
        <v>12217.62</v>
      </c>
      <c r="Q226" s="265">
        <f>Q46+Q63+Q116+Q69+Q73+Q84</f>
        <v>0</v>
      </c>
      <c r="R226" s="265">
        <f>R46+R63+R116+R69+R73+R84</f>
        <v>102502.78000000001</v>
      </c>
      <c r="S226" s="66">
        <f>S46+S63+S116+S69+S73+S84</f>
        <v>6713702.719</v>
      </c>
      <c r="T226" s="66">
        <f>IF(O226=0,"-",S226/O226)</f>
        <v>58.52230918825247</v>
      </c>
      <c r="U226" s="67">
        <f>IF(O226=0,"-",O226/N226)</f>
        <v>106.81601489757915</v>
      </c>
      <c r="V226" s="5"/>
    </row>
    <row r="227" spans="1:22" ht="13.5" customHeight="1">
      <c r="A227" s="299" t="s">
        <v>118</v>
      </c>
      <c r="B227" s="300"/>
      <c r="C227" s="301"/>
      <c r="D227" s="39">
        <f aca="true" t="shared" si="84" ref="D227:N227">D4-D226</f>
        <v>174</v>
      </c>
      <c r="E227" s="54">
        <f t="shared" si="84"/>
        <v>16</v>
      </c>
      <c r="F227" s="54">
        <f t="shared" si="84"/>
        <v>9</v>
      </c>
      <c r="G227" s="54">
        <f t="shared" si="84"/>
        <v>15</v>
      </c>
      <c r="H227" s="54">
        <f t="shared" si="84"/>
        <v>11</v>
      </c>
      <c r="I227" s="54">
        <f t="shared" si="84"/>
        <v>92</v>
      </c>
      <c r="J227" s="54">
        <f t="shared" si="84"/>
        <v>24</v>
      </c>
      <c r="K227" s="54">
        <f t="shared" si="84"/>
        <v>2</v>
      </c>
      <c r="L227" s="54">
        <f t="shared" si="84"/>
        <v>5</v>
      </c>
      <c r="M227" s="54">
        <f t="shared" si="84"/>
        <v>143</v>
      </c>
      <c r="N227" s="54">
        <f t="shared" si="84"/>
        <v>131</v>
      </c>
      <c r="O227" s="206">
        <f>IF(AND(P227=0,Q227=0,R227=0),0,SUM(P227:R227))</f>
        <v>12271.930000000004</v>
      </c>
      <c r="P227" s="207">
        <f>P4-P226</f>
        <v>1622.2299999999996</v>
      </c>
      <c r="Q227" s="208">
        <f>Q4-Q226</f>
        <v>61.07000000000001</v>
      </c>
      <c r="R227" s="207">
        <f>R4-R226</f>
        <v>10588.630000000005</v>
      </c>
      <c r="S227" s="55">
        <f>S4-S226</f>
        <v>359023.4330000002</v>
      </c>
      <c r="T227" s="56">
        <f>IF(O227=0,"-",S227/O227)</f>
        <v>29.25566174187761</v>
      </c>
      <c r="U227" s="57">
        <f>IF(O227=0,"-",O227/N227)</f>
        <v>93.67885496183209</v>
      </c>
      <c r="V227" s="5"/>
    </row>
    <row r="228" ht="13.5" customHeight="1">
      <c r="D228" s="7"/>
    </row>
    <row r="229" spans="4:14" ht="13.5" customHeight="1">
      <c r="D229" s="188">
        <f>SUM(D223,D207,D190,D168,D137,D127,D76,D77:D83,D86:D87)</f>
        <v>174</v>
      </c>
      <c r="E229" s="188">
        <f>SUM(E223,E207,E190,E168,E137,E127,E76,E77:E83,E86:E87)</f>
        <v>16</v>
      </c>
      <c r="F229" s="188">
        <f aca="true" t="shared" si="85" ref="F229:N229">SUM(F223,F207,F190,F168,F137,F127,F76,F77:F83,F86:F87)</f>
        <v>9</v>
      </c>
      <c r="G229" s="188">
        <f t="shared" si="85"/>
        <v>15</v>
      </c>
      <c r="H229" s="188">
        <f t="shared" si="85"/>
        <v>11</v>
      </c>
      <c r="I229" s="188">
        <f t="shared" si="85"/>
        <v>92</v>
      </c>
      <c r="J229" s="188">
        <f t="shared" si="85"/>
        <v>24</v>
      </c>
      <c r="K229" s="188">
        <f t="shared" si="85"/>
        <v>2</v>
      </c>
      <c r="L229" s="188">
        <f t="shared" si="85"/>
        <v>5</v>
      </c>
      <c r="M229" s="188">
        <f t="shared" si="85"/>
        <v>143</v>
      </c>
      <c r="N229" s="188">
        <f t="shared" si="85"/>
        <v>131</v>
      </c>
    </row>
    <row r="230" ht="13.5" customHeight="1">
      <c r="D230" s="7"/>
    </row>
    <row r="231" ht="13.5" customHeight="1">
      <c r="D231" s="7"/>
    </row>
    <row r="232" ht="13.5" customHeight="1">
      <c r="D232" s="7"/>
    </row>
    <row r="233" ht="13.5" customHeight="1">
      <c r="D233" s="7"/>
    </row>
    <row r="234" ht="13.5" customHeight="1">
      <c r="D234" s="7"/>
    </row>
  </sheetData>
  <sheetProtection/>
  <mergeCells count="57">
    <mergeCell ref="B225:O225"/>
    <mergeCell ref="B204:C204"/>
    <mergeCell ref="B191:B192"/>
    <mergeCell ref="B193:B194"/>
    <mergeCell ref="B196:C196"/>
    <mergeCell ref="B223:C223"/>
    <mergeCell ref="B199:B200"/>
    <mergeCell ref="B213:B214"/>
    <mergeCell ref="B186:C186"/>
    <mergeCell ref="B136:C136"/>
    <mergeCell ref="B116:C116"/>
    <mergeCell ref="B207:C207"/>
    <mergeCell ref="B173:B177"/>
    <mergeCell ref="B168:C168"/>
    <mergeCell ref="B127:C127"/>
    <mergeCell ref="B187:B188"/>
    <mergeCell ref="N1:N2"/>
    <mergeCell ref="B110:B111"/>
    <mergeCell ref="C1:C2"/>
    <mergeCell ref="B7:B8"/>
    <mergeCell ref="B13:B14"/>
    <mergeCell ref="B1:B2"/>
    <mergeCell ref="D1:D2"/>
    <mergeCell ref="I1:J1"/>
    <mergeCell ref="K1:L1"/>
    <mergeCell ref="B88:C88"/>
    <mergeCell ref="A226:C226"/>
    <mergeCell ref="A227:C227"/>
    <mergeCell ref="A1:A2"/>
    <mergeCell ref="B189:C189"/>
    <mergeCell ref="B137:C137"/>
    <mergeCell ref="B206:C206"/>
    <mergeCell ref="B129:C129"/>
    <mergeCell ref="B29:B30"/>
    <mergeCell ref="B190:C190"/>
    <mergeCell ref="B124:B125"/>
    <mergeCell ref="O1:O2"/>
    <mergeCell ref="P1:P2"/>
    <mergeCell ref="U1:U2"/>
    <mergeCell ref="Q1:Q2"/>
    <mergeCell ref="R1:R2"/>
    <mergeCell ref="S1:S2"/>
    <mergeCell ref="T1:T2"/>
    <mergeCell ref="B63:C63"/>
    <mergeCell ref="B46:C46"/>
    <mergeCell ref="B117:C117"/>
    <mergeCell ref="B19:B21"/>
    <mergeCell ref="B38:B39"/>
    <mergeCell ref="B45:C45"/>
    <mergeCell ref="B94:B96"/>
    <mergeCell ref="B102:B103"/>
    <mergeCell ref="M1:M2"/>
    <mergeCell ref="B48:B50"/>
    <mergeCell ref="B36:C36"/>
    <mergeCell ref="E1:F1"/>
    <mergeCell ref="G1:H1"/>
    <mergeCell ref="A3:B4"/>
  </mergeCells>
  <printOptions horizontalCentered="1"/>
  <pageMargins left="0.1968503937007874" right="0.1968503937007874" top="0.6692913385826772" bottom="0.1968503937007874" header="0.4330708661417323" footer="0.11811023622047245"/>
  <pageSetup fitToHeight="0" horizontalDpi="600" verticalDpi="600" orientation="landscape" paperSize="9" scale="60" r:id="rId2"/>
  <headerFooter alignWithMargins="0">
    <oddHeader>&amp;L&amp;"ＭＳ ゴシック,標準"&amp;14別表１　状態別源泉数、総湧出・揚湯量、平均温度・揚湯量（平成24年2月1日現在）&amp;R&amp;P/&amp;N</oddHeader>
  </headerFooter>
  <rowBreaks count="3" manualBreakCount="3">
    <brk id="63" max="20" man="1"/>
    <brk id="117" max="20" man="1"/>
    <brk id="168" max="20" man="1"/>
  </rowBreaks>
  <ignoredErrors>
    <ignoredError sqref="O5 D14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環境衛生課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環境衛生課</dc:creator>
  <cp:keywords/>
  <dc:description/>
  <cp:lastModifiedBy>00216275</cp:lastModifiedBy>
  <cp:lastPrinted>2013-03-22T08:03:28Z</cp:lastPrinted>
  <dcterms:created xsi:type="dcterms:W3CDTF">1998-01-12T09:47:10Z</dcterms:created>
  <dcterms:modified xsi:type="dcterms:W3CDTF">2015-05-15T05:17:19Z</dcterms:modified>
  <cp:category/>
  <cp:version/>
  <cp:contentType/>
  <cp:contentStatus/>
</cp:coreProperties>
</file>